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Реестр договоров\Внесение изменений в типовые договор\Договор ГП\"/>
    </mc:Choice>
  </mc:AlternateContent>
  <bookViews>
    <workbookView xWindow="12060" yWindow="-45" windowWidth="7620" windowHeight="9990"/>
  </bookViews>
  <sheets>
    <sheet name="план 2015" sheetId="2" r:id="rId1"/>
  </sheets>
  <externalReferences>
    <externalReference r:id="rId2"/>
  </externalReferences>
  <definedNames>
    <definedName name="_xlnm.Print_Area" localSheetId="0">'план 2015'!$A$1:$O$129</definedName>
  </definedNames>
  <calcPr calcId="152511"/>
</workbook>
</file>

<file path=xl/calcChain.xml><?xml version="1.0" encoding="utf-8"?>
<calcChain xmlns="http://schemas.openxmlformats.org/spreadsheetml/2006/main">
  <c r="I18" i="2" l="1"/>
  <c r="D16" i="2"/>
  <c r="E16" i="2"/>
  <c r="F16" i="2"/>
  <c r="G16" i="2"/>
  <c r="H16" i="2"/>
  <c r="I16" i="2"/>
  <c r="J16" i="2"/>
  <c r="K16" i="2"/>
  <c r="L16" i="2"/>
  <c r="M16" i="2"/>
  <c r="N16" i="2"/>
  <c r="C16" i="2"/>
  <c r="I11" i="2"/>
  <c r="M54" i="2" l="1"/>
  <c r="L54" i="2"/>
  <c r="K54" i="2"/>
  <c r="J54" i="2"/>
  <c r="I54" i="2"/>
  <c r="H54" i="2"/>
  <c r="G54" i="2"/>
  <c r="F54" i="2"/>
  <c r="E54" i="2"/>
  <c r="D54" i="2"/>
  <c r="C54" i="2"/>
  <c r="N54" i="2"/>
  <c r="O69" i="2" l="1"/>
  <c r="O68" i="2"/>
  <c r="O67" i="2"/>
  <c r="O66" i="2"/>
  <c r="O65" i="2" s="1"/>
  <c r="N65" i="2"/>
  <c r="M65" i="2"/>
  <c r="L65" i="2"/>
  <c r="K65" i="2"/>
  <c r="J65" i="2"/>
  <c r="I65" i="2"/>
  <c r="H65" i="2"/>
  <c r="G65" i="2"/>
  <c r="F65" i="2"/>
  <c r="E65" i="2"/>
  <c r="D65" i="2"/>
  <c r="C65" i="2"/>
  <c r="S41" i="2"/>
  <c r="S40" i="2"/>
  <c r="S39" i="2"/>
  <c r="S38" i="2"/>
  <c r="S19" i="2" l="1"/>
  <c r="S18" i="2"/>
  <c r="S17" i="2"/>
  <c r="S16" i="2"/>
  <c r="S15" i="2"/>
  <c r="S14" i="2"/>
  <c r="O100" i="2"/>
  <c r="O99" i="2"/>
  <c r="O98" i="2"/>
  <c r="O97" i="2"/>
  <c r="L94" i="2"/>
  <c r="J94" i="2"/>
  <c r="H94" i="2"/>
  <c r="F94" i="2"/>
  <c r="E94" i="2"/>
  <c r="D94" i="2"/>
  <c r="N94" i="2"/>
  <c r="K94" i="2"/>
  <c r="I94" i="2"/>
  <c r="G94" i="2"/>
  <c r="C94" i="2"/>
  <c r="O90" i="2"/>
  <c r="O88" i="2"/>
  <c r="N80" i="2"/>
  <c r="M80" i="2"/>
  <c r="L80" i="2"/>
  <c r="K80" i="2"/>
  <c r="J80" i="2"/>
  <c r="I80" i="2"/>
  <c r="H80" i="2"/>
  <c r="G80" i="2"/>
  <c r="F80" i="2"/>
  <c r="E80" i="2"/>
  <c r="D80" i="2"/>
  <c r="C80" i="2"/>
  <c r="N79" i="2"/>
  <c r="M79" i="2"/>
  <c r="L79" i="2"/>
  <c r="K79" i="2"/>
  <c r="J79" i="2"/>
  <c r="I79" i="2"/>
  <c r="H79" i="2"/>
  <c r="G79" i="2"/>
  <c r="F79" i="2"/>
  <c r="E79" i="2"/>
  <c r="D79" i="2"/>
  <c r="C79" i="2"/>
  <c r="N78" i="2"/>
  <c r="M78" i="2"/>
  <c r="L78" i="2"/>
  <c r="K78" i="2"/>
  <c r="J78" i="2"/>
  <c r="I78" i="2"/>
  <c r="H78" i="2"/>
  <c r="G78" i="2"/>
  <c r="F78" i="2"/>
  <c r="E78" i="2"/>
  <c r="D78" i="2"/>
  <c r="C78" i="2"/>
  <c r="N77" i="2"/>
  <c r="M77" i="2"/>
  <c r="M76" i="2" s="1"/>
  <c r="L77" i="2"/>
  <c r="L76" i="2" s="1"/>
  <c r="K77" i="2"/>
  <c r="K76" i="2" s="1"/>
  <c r="J77" i="2"/>
  <c r="I77" i="2"/>
  <c r="I76" i="2" s="1"/>
  <c r="H77" i="2"/>
  <c r="H76" i="2" s="1"/>
  <c r="G77" i="2"/>
  <c r="G76" i="2" s="1"/>
  <c r="F77" i="2"/>
  <c r="F76" i="2" s="1"/>
  <c r="E77" i="2"/>
  <c r="E76" i="2" s="1"/>
  <c r="D77" i="2"/>
  <c r="D76" i="2" s="1"/>
  <c r="C77" i="2"/>
  <c r="N76" i="2"/>
  <c r="J76" i="2"/>
  <c r="N75" i="2"/>
  <c r="M75" i="2"/>
  <c r="L75" i="2"/>
  <c r="K75" i="2"/>
  <c r="J75" i="2"/>
  <c r="I75" i="2"/>
  <c r="H75" i="2"/>
  <c r="G75" i="2"/>
  <c r="F75" i="2"/>
  <c r="E75" i="2"/>
  <c r="D75" i="2"/>
  <c r="C75" i="2"/>
  <c r="N74" i="2"/>
  <c r="M74" i="2"/>
  <c r="L74" i="2"/>
  <c r="K74" i="2"/>
  <c r="J74" i="2"/>
  <c r="I74" i="2"/>
  <c r="H74" i="2"/>
  <c r="G74" i="2"/>
  <c r="F74" i="2"/>
  <c r="E74" i="2"/>
  <c r="D74" i="2"/>
  <c r="C74" i="2"/>
  <c r="N73" i="2"/>
  <c r="M73" i="2"/>
  <c r="L73" i="2"/>
  <c r="K73" i="2"/>
  <c r="J73" i="2"/>
  <c r="I73" i="2"/>
  <c r="H73" i="2"/>
  <c r="G73" i="2"/>
  <c r="F73" i="2"/>
  <c r="E73" i="2"/>
  <c r="D73" i="2"/>
  <c r="C73" i="2"/>
  <c r="N72" i="2"/>
  <c r="N71" i="2" s="1"/>
  <c r="N70" i="2" s="1"/>
  <c r="M72" i="2"/>
  <c r="M71" i="2" s="1"/>
  <c r="L72" i="2"/>
  <c r="L71" i="2" s="1"/>
  <c r="K72" i="2"/>
  <c r="K71" i="2" s="1"/>
  <c r="K70" i="2" s="1"/>
  <c r="J72" i="2"/>
  <c r="J71" i="2" s="1"/>
  <c r="J70" i="2" s="1"/>
  <c r="I72" i="2"/>
  <c r="I71" i="2" s="1"/>
  <c r="H72" i="2"/>
  <c r="H71" i="2" s="1"/>
  <c r="G72" i="2"/>
  <c r="G71" i="2" s="1"/>
  <c r="G70" i="2" s="1"/>
  <c r="F72" i="2"/>
  <c r="F71" i="2" s="1"/>
  <c r="E72" i="2"/>
  <c r="E71" i="2" s="1"/>
  <c r="D72" i="2"/>
  <c r="D71" i="2" s="1"/>
  <c r="C72" i="2"/>
  <c r="O64" i="2"/>
  <c r="O63" i="2"/>
  <c r="O62" i="2"/>
  <c r="O61" i="2"/>
  <c r="N60" i="2"/>
  <c r="M60" i="2"/>
  <c r="L60" i="2"/>
  <c r="K60" i="2"/>
  <c r="J60" i="2"/>
  <c r="I60" i="2"/>
  <c r="H60" i="2"/>
  <c r="G60" i="2"/>
  <c r="F60" i="2"/>
  <c r="E60" i="2"/>
  <c r="D60" i="2"/>
  <c r="C60" i="2"/>
  <c r="O55" i="2"/>
  <c r="O54" i="2"/>
  <c r="N51" i="2"/>
  <c r="M51" i="2"/>
  <c r="L51" i="2"/>
  <c r="K51" i="2"/>
  <c r="J51" i="2"/>
  <c r="I51" i="2"/>
  <c r="H51" i="2"/>
  <c r="G51" i="2"/>
  <c r="F51" i="2"/>
  <c r="E51" i="2"/>
  <c r="D51" i="2"/>
  <c r="C51" i="2"/>
  <c r="N50" i="2"/>
  <c r="M50" i="2"/>
  <c r="L50" i="2"/>
  <c r="K50" i="2"/>
  <c r="J50" i="2"/>
  <c r="I50" i="2"/>
  <c r="H50" i="2"/>
  <c r="G50" i="2"/>
  <c r="F50" i="2"/>
  <c r="E50" i="2"/>
  <c r="D50" i="2"/>
  <c r="C50" i="2"/>
  <c r="N49" i="2"/>
  <c r="N45" i="2" s="1"/>
  <c r="N44" i="2" s="1"/>
  <c r="M49" i="2"/>
  <c r="L49" i="2"/>
  <c r="L45" i="2" s="1"/>
  <c r="L44" i="2" s="1"/>
  <c r="K49" i="2"/>
  <c r="J49" i="2"/>
  <c r="J45" i="2" s="1"/>
  <c r="J44" i="2" s="1"/>
  <c r="I49" i="2"/>
  <c r="H49" i="2"/>
  <c r="H45" i="2" s="1"/>
  <c r="H44" i="2" s="1"/>
  <c r="G49" i="2"/>
  <c r="F49" i="2"/>
  <c r="F45" i="2" s="1"/>
  <c r="F44" i="2" s="1"/>
  <c r="E49" i="2"/>
  <c r="D49" i="2"/>
  <c r="D45" i="2" s="1"/>
  <c r="D44" i="2" s="1"/>
  <c r="C49" i="2"/>
  <c r="O48" i="2"/>
  <c r="N47" i="2"/>
  <c r="M47" i="2"/>
  <c r="L47" i="2"/>
  <c r="K47" i="2"/>
  <c r="J47" i="2"/>
  <c r="I47" i="2"/>
  <c r="H47" i="2"/>
  <c r="G47" i="2"/>
  <c r="F47" i="2"/>
  <c r="E47" i="2"/>
  <c r="D47" i="2"/>
  <c r="C47" i="2"/>
  <c r="N46" i="2"/>
  <c r="M46" i="2"/>
  <c r="L46" i="2"/>
  <c r="K46" i="2"/>
  <c r="J46" i="2"/>
  <c r="I46" i="2"/>
  <c r="H46" i="2"/>
  <c r="G46" i="2"/>
  <c r="F46" i="2"/>
  <c r="E46" i="2"/>
  <c r="D46" i="2"/>
  <c r="C46" i="2"/>
  <c r="M45" i="2"/>
  <c r="M44" i="2" s="1"/>
  <c r="K45" i="2"/>
  <c r="K44" i="2" s="1"/>
  <c r="I45" i="2"/>
  <c r="I44" i="2" s="1"/>
  <c r="G45" i="2"/>
  <c r="G44" i="2" s="1"/>
  <c r="E45" i="2"/>
  <c r="E44" i="2" s="1"/>
  <c r="C45" i="2"/>
  <c r="C44" i="2" s="1"/>
  <c r="O41" i="2"/>
  <c r="O40" i="2"/>
  <c r="O39" i="2"/>
  <c r="O38" i="2"/>
  <c r="R37" i="2"/>
  <c r="Q37" i="2"/>
  <c r="S37" i="2" s="1"/>
  <c r="N37" i="2"/>
  <c r="M37" i="2"/>
  <c r="L37" i="2"/>
  <c r="K37" i="2"/>
  <c r="J37" i="2"/>
  <c r="I37" i="2"/>
  <c r="H37" i="2"/>
  <c r="G37" i="2"/>
  <c r="F37" i="2"/>
  <c r="E37" i="2"/>
  <c r="D37" i="2"/>
  <c r="C37" i="2"/>
  <c r="O36" i="2"/>
  <c r="S35" i="2"/>
  <c r="O35" i="2"/>
  <c r="S34" i="2"/>
  <c r="O34" i="2"/>
  <c r="S33" i="2"/>
  <c r="O33" i="2"/>
  <c r="S32" i="2"/>
  <c r="O32" i="2"/>
  <c r="N32" i="2"/>
  <c r="M32" i="2"/>
  <c r="L32" i="2"/>
  <c r="K32" i="2"/>
  <c r="J32" i="2"/>
  <c r="I32" i="2"/>
  <c r="H32" i="2"/>
  <c r="H31" i="2" s="1"/>
  <c r="G32" i="2"/>
  <c r="F32" i="2"/>
  <c r="E32" i="2"/>
  <c r="D32" i="2"/>
  <c r="C32" i="2"/>
  <c r="R31" i="2"/>
  <c r="Q31" i="2"/>
  <c r="L31" i="2"/>
  <c r="L20" i="2" s="1"/>
  <c r="D31" i="2"/>
  <c r="O25" i="2"/>
  <c r="O24" i="2"/>
  <c r="O23" i="2"/>
  <c r="O22" i="2"/>
  <c r="N21" i="2"/>
  <c r="M21" i="2"/>
  <c r="L21" i="2"/>
  <c r="K21" i="2"/>
  <c r="J21" i="2"/>
  <c r="I21" i="2"/>
  <c r="H21" i="2"/>
  <c r="G21" i="2"/>
  <c r="F21" i="2"/>
  <c r="E21" i="2"/>
  <c r="D21" i="2"/>
  <c r="C21" i="2"/>
  <c r="O19" i="2"/>
  <c r="O18" i="2"/>
  <c r="O17" i="2"/>
  <c r="O16" i="2"/>
  <c r="O15" i="2"/>
  <c r="O14" i="2"/>
  <c r="R13" i="2"/>
  <c r="Q13" i="2"/>
  <c r="N13" i="2"/>
  <c r="M13" i="2"/>
  <c r="L13" i="2"/>
  <c r="K13" i="2"/>
  <c r="J13" i="2"/>
  <c r="I13" i="2"/>
  <c r="H13" i="2"/>
  <c r="G13" i="2"/>
  <c r="F13" i="2"/>
  <c r="E13" i="2"/>
  <c r="D13" i="2"/>
  <c r="C13" i="2"/>
  <c r="S12" i="2"/>
  <c r="O12" i="2"/>
  <c r="S11" i="2"/>
  <c r="O11" i="2"/>
  <c r="S10" i="2"/>
  <c r="O10" i="2"/>
  <c r="S9" i="2"/>
  <c r="O9" i="2"/>
  <c r="S8" i="2"/>
  <c r="O8" i="2"/>
  <c r="S7" i="2"/>
  <c r="O7" i="2"/>
  <c r="R6" i="2"/>
  <c r="Q6" i="2"/>
  <c r="N6" i="2"/>
  <c r="N5" i="2" s="1"/>
  <c r="M6" i="2"/>
  <c r="M5" i="2" s="1"/>
  <c r="L6" i="2"/>
  <c r="K6" i="2"/>
  <c r="K5" i="2" s="1"/>
  <c r="J6" i="2"/>
  <c r="J5" i="2" s="1"/>
  <c r="I6" i="2"/>
  <c r="I5" i="2" s="1"/>
  <c r="H6" i="2"/>
  <c r="G6" i="2"/>
  <c r="G5" i="2" s="1"/>
  <c r="F6" i="2"/>
  <c r="F5" i="2" s="1"/>
  <c r="E6" i="2"/>
  <c r="E5" i="2" s="1"/>
  <c r="D6" i="2"/>
  <c r="C6" i="2"/>
  <c r="C5" i="2" s="1"/>
  <c r="R5" i="2"/>
  <c r="L5" i="2"/>
  <c r="H5" i="2"/>
  <c r="D5" i="2"/>
  <c r="L4" i="2" l="1"/>
  <c r="F70" i="2"/>
  <c r="F59" i="2" s="1"/>
  <c r="F43" i="2" s="1"/>
  <c r="S6" i="2"/>
  <c r="P9" i="2"/>
  <c r="U9" i="2" s="1"/>
  <c r="D20" i="2"/>
  <c r="H20" i="2"/>
  <c r="O73" i="2"/>
  <c r="O60" i="2"/>
  <c r="D4" i="2"/>
  <c r="O13" i="2"/>
  <c r="P38" i="2"/>
  <c r="U38" i="2" s="1"/>
  <c r="P40" i="2"/>
  <c r="U40" i="2" s="1"/>
  <c r="E87" i="2"/>
  <c r="E86" i="2" s="1"/>
  <c r="G87" i="2"/>
  <c r="G86" i="2" s="1"/>
  <c r="I87" i="2"/>
  <c r="I86" i="2" s="1"/>
  <c r="K87" i="2"/>
  <c r="K86" i="2" s="1"/>
  <c r="M87" i="2"/>
  <c r="M86" i="2" s="1"/>
  <c r="P33" i="2"/>
  <c r="U33" i="2" s="1"/>
  <c r="P34" i="2"/>
  <c r="U34" i="2" s="1"/>
  <c r="P35" i="2"/>
  <c r="U35" i="2" s="1"/>
  <c r="P36" i="2"/>
  <c r="U36" i="2" s="1"/>
  <c r="P39" i="2"/>
  <c r="U39" i="2" s="1"/>
  <c r="P41" i="2"/>
  <c r="U41" i="2" s="1"/>
  <c r="D102" i="2"/>
  <c r="F102" i="2"/>
  <c r="H102" i="2"/>
  <c r="J102" i="2"/>
  <c r="L102" i="2"/>
  <c r="N102" i="2"/>
  <c r="O72" i="2"/>
  <c r="P8" i="2"/>
  <c r="U8" i="2" s="1"/>
  <c r="P10" i="2"/>
  <c r="U10" i="2" s="1"/>
  <c r="P12" i="2"/>
  <c r="U12" i="2" s="1"/>
  <c r="O74" i="2"/>
  <c r="O75" i="2"/>
  <c r="O77" i="2"/>
  <c r="O78" i="2"/>
  <c r="O79" i="2"/>
  <c r="O80" i="2"/>
  <c r="P7" i="2"/>
  <c r="U7" i="2" s="1"/>
  <c r="P11" i="2"/>
  <c r="D70" i="2"/>
  <c r="O21" i="2"/>
  <c r="S13" i="2"/>
  <c r="S21" i="2" s="1"/>
  <c r="P27" i="2"/>
  <c r="F31" i="2"/>
  <c r="F20" i="2" s="1"/>
  <c r="J31" i="2"/>
  <c r="J20" i="2" s="1"/>
  <c r="N31" i="2"/>
  <c r="N20" i="2" s="1"/>
  <c r="O37" i="2"/>
  <c r="O105" i="2"/>
  <c r="C71" i="2"/>
  <c r="D59" i="2"/>
  <c r="H70" i="2"/>
  <c r="H59" i="2" s="1"/>
  <c r="H43" i="2" s="1"/>
  <c r="J59" i="2"/>
  <c r="J43" i="2" s="1"/>
  <c r="N59" i="2"/>
  <c r="N43" i="2" s="1"/>
  <c r="O95" i="2"/>
  <c r="O96" i="2"/>
  <c r="O94" i="2" s="1"/>
  <c r="P29" i="2"/>
  <c r="M29" i="2" s="1"/>
  <c r="H4" i="2"/>
  <c r="Q5" i="2"/>
  <c r="S5" i="2" s="1"/>
  <c r="D43" i="2"/>
  <c r="M94" i="2"/>
  <c r="P28" i="2"/>
  <c r="N28" i="2" s="1"/>
  <c r="P30" i="2"/>
  <c r="N30" i="2" s="1"/>
  <c r="M27" i="2"/>
  <c r="C27" i="2"/>
  <c r="C29" i="2"/>
  <c r="D27" i="2"/>
  <c r="F27" i="2"/>
  <c r="H27" i="2"/>
  <c r="J27" i="2"/>
  <c r="L27" i="2"/>
  <c r="N27" i="2"/>
  <c r="E28" i="2"/>
  <c r="G28" i="2"/>
  <c r="I28" i="2"/>
  <c r="K28" i="2"/>
  <c r="M28" i="2"/>
  <c r="D29" i="2"/>
  <c r="E30" i="2"/>
  <c r="I30" i="2"/>
  <c r="M30" i="2"/>
  <c r="L70" i="2"/>
  <c r="L59" i="2" s="1"/>
  <c r="L43" i="2" s="1"/>
  <c r="C28" i="2"/>
  <c r="E27" i="2"/>
  <c r="G27" i="2"/>
  <c r="I27" i="2"/>
  <c r="K27" i="2"/>
  <c r="D28" i="2"/>
  <c r="F28" i="2"/>
  <c r="H28" i="2"/>
  <c r="J28" i="2"/>
  <c r="L28" i="2"/>
  <c r="E29" i="2"/>
  <c r="G29" i="2"/>
  <c r="I29" i="2"/>
  <c r="K29" i="2"/>
  <c r="F30" i="2"/>
  <c r="J30" i="2"/>
  <c r="C31" i="2"/>
  <c r="C20" i="2" s="1"/>
  <c r="C4" i="2" s="1"/>
  <c r="E31" i="2"/>
  <c r="E20" i="2" s="1"/>
  <c r="E4" i="2" s="1"/>
  <c r="G31" i="2"/>
  <c r="I31" i="2"/>
  <c r="K31" i="2"/>
  <c r="M31" i="2"/>
  <c r="O31" i="2"/>
  <c r="G20" i="2"/>
  <c r="G4" i="2" s="1"/>
  <c r="I20" i="2"/>
  <c r="I4" i="2" s="1"/>
  <c r="K20" i="2"/>
  <c r="K4" i="2" s="1"/>
  <c r="M20" i="2"/>
  <c r="M4" i="2" s="1"/>
  <c r="O20" i="2"/>
  <c r="O91" i="2"/>
  <c r="O92" i="2"/>
  <c r="O93" i="2"/>
  <c r="O6" i="2"/>
  <c r="O5" i="2" s="1"/>
  <c r="F4" i="2"/>
  <c r="J4" i="2"/>
  <c r="N4" i="2"/>
  <c r="F87" i="2"/>
  <c r="F86" i="2" s="1"/>
  <c r="H87" i="2"/>
  <c r="H86" i="2" s="1"/>
  <c r="J87" i="2"/>
  <c r="J86" i="2" s="1"/>
  <c r="L87" i="2"/>
  <c r="L86" i="2" s="1"/>
  <c r="N87" i="2"/>
  <c r="N86" i="2" s="1"/>
  <c r="S31" i="2"/>
  <c r="Q48" i="2"/>
  <c r="R48" i="2" s="1"/>
  <c r="G59" i="2"/>
  <c r="G43" i="2" s="1"/>
  <c r="K59" i="2"/>
  <c r="K43" i="2" s="1"/>
  <c r="E70" i="2"/>
  <c r="E59" i="2" s="1"/>
  <c r="E43" i="2" s="1"/>
  <c r="I70" i="2"/>
  <c r="I59" i="2" s="1"/>
  <c r="I43" i="2" s="1"/>
  <c r="M70" i="2"/>
  <c r="M59" i="2" s="1"/>
  <c r="M43" i="2" s="1"/>
  <c r="D87" i="2"/>
  <c r="D86" i="2" s="1"/>
  <c r="O89" i="2"/>
  <c r="O87" i="2" s="1"/>
  <c r="O86" i="2" s="1"/>
  <c r="O47" i="2"/>
  <c r="Q47" i="2" s="1"/>
  <c r="R47" i="2" s="1"/>
  <c r="O104" i="2"/>
  <c r="O49" i="2"/>
  <c r="O106" i="2"/>
  <c r="O51" i="2"/>
  <c r="C76" i="2"/>
  <c r="C70" i="2" s="1"/>
  <c r="C59" i="2" s="1"/>
  <c r="C43" i="2" s="1"/>
  <c r="O103" i="2"/>
  <c r="C102" i="2"/>
  <c r="O46" i="2"/>
  <c r="P53" i="2" s="1"/>
  <c r="O50" i="2"/>
  <c r="C87" i="2"/>
  <c r="C86" i="2" s="1"/>
  <c r="O102" i="2" l="1"/>
  <c r="L30" i="2"/>
  <c r="H30" i="2"/>
  <c r="D30" i="2"/>
  <c r="C30" i="2"/>
  <c r="C26" i="2" s="1"/>
  <c r="K30" i="2"/>
  <c r="G30" i="2"/>
  <c r="G26" i="2" s="1"/>
  <c r="K102" i="2"/>
  <c r="G102" i="2"/>
  <c r="M102" i="2"/>
  <c r="I102" i="2"/>
  <c r="E102" i="2"/>
  <c r="Q50" i="2"/>
  <c r="R50" i="2" s="1"/>
  <c r="P57" i="2"/>
  <c r="O121" i="2"/>
  <c r="O116" i="2"/>
  <c r="E113" i="2"/>
  <c r="G113" i="2"/>
  <c r="I113" i="2"/>
  <c r="K113" i="2"/>
  <c r="M113" i="2"/>
  <c r="M57" i="2"/>
  <c r="K57" i="2"/>
  <c r="I57" i="2"/>
  <c r="G57" i="2"/>
  <c r="E57" i="2"/>
  <c r="C57" i="2"/>
  <c r="N53" i="2"/>
  <c r="J53" i="2"/>
  <c r="F53" i="2"/>
  <c r="N57" i="2"/>
  <c r="L57" i="2"/>
  <c r="J57" i="2"/>
  <c r="H57" i="2"/>
  <c r="F57" i="2"/>
  <c r="D57" i="2"/>
  <c r="M53" i="2"/>
  <c r="I53" i="2"/>
  <c r="E53" i="2"/>
  <c r="Q51" i="2"/>
  <c r="R51" i="2" s="1"/>
  <c r="P58" i="2"/>
  <c r="D58" i="2" s="1"/>
  <c r="Q49" i="2"/>
  <c r="R49" i="2" s="1"/>
  <c r="P56" i="2"/>
  <c r="D56" i="2" s="1"/>
  <c r="L53" i="2"/>
  <c r="H53" i="2"/>
  <c r="D53" i="2"/>
  <c r="K53" i="2"/>
  <c r="G53" i="2"/>
  <c r="C53" i="2"/>
  <c r="N29" i="2"/>
  <c r="J29" i="2"/>
  <c r="L29" i="2"/>
  <c r="H29" i="2"/>
  <c r="H26" i="2" s="1"/>
  <c r="F29" i="2"/>
  <c r="U11" i="2"/>
  <c r="P18" i="2"/>
  <c r="O71" i="2"/>
  <c r="O76" i="2"/>
  <c r="O4" i="2"/>
  <c r="I26" i="2"/>
  <c r="E26" i="2"/>
  <c r="O28" i="2"/>
  <c r="L26" i="2"/>
  <c r="D26" i="2"/>
  <c r="O27" i="2"/>
  <c r="K26" i="2"/>
  <c r="O30" i="2"/>
  <c r="N26" i="2"/>
  <c r="J26" i="2"/>
  <c r="F26" i="2"/>
  <c r="O29" i="2"/>
  <c r="M26" i="2"/>
  <c r="O45" i="2"/>
  <c r="O44" i="2" s="1"/>
  <c r="Q46" i="2"/>
  <c r="D107" i="2" l="1"/>
  <c r="O115" i="2"/>
  <c r="O108" i="2"/>
  <c r="O110" i="2"/>
  <c r="H56" i="2"/>
  <c r="L56" i="2"/>
  <c r="F58" i="2"/>
  <c r="J58" i="2"/>
  <c r="N58" i="2"/>
  <c r="C56" i="2"/>
  <c r="G56" i="2"/>
  <c r="K56" i="2"/>
  <c r="K52" i="2" s="1"/>
  <c r="O57" i="2"/>
  <c r="C58" i="2"/>
  <c r="G58" i="2"/>
  <c r="K58" i="2"/>
  <c r="O114" i="2"/>
  <c r="C113" i="2"/>
  <c r="O119" i="2"/>
  <c r="C118" i="2"/>
  <c r="K118" i="2"/>
  <c r="K112" i="2" s="1"/>
  <c r="K101" i="2" s="1"/>
  <c r="K85" i="2" s="1"/>
  <c r="G118" i="2"/>
  <c r="G112" i="2" s="1"/>
  <c r="G101" i="2" s="1"/>
  <c r="G85" i="2" s="1"/>
  <c r="N113" i="2"/>
  <c r="J113" i="2"/>
  <c r="F113" i="2"/>
  <c r="O117" i="2"/>
  <c r="O120" i="2"/>
  <c r="N118" i="2"/>
  <c r="J118" i="2"/>
  <c r="F118" i="2"/>
  <c r="O53" i="2"/>
  <c r="C52" i="2"/>
  <c r="D52" i="2"/>
  <c r="F56" i="2"/>
  <c r="F107" i="2" s="1"/>
  <c r="J56" i="2"/>
  <c r="N56" i="2"/>
  <c r="N107" i="2" s="1"/>
  <c r="H58" i="2"/>
  <c r="L58" i="2"/>
  <c r="E56" i="2"/>
  <c r="I56" i="2"/>
  <c r="M56" i="2"/>
  <c r="E58" i="2"/>
  <c r="I58" i="2"/>
  <c r="M58" i="2"/>
  <c r="M118" i="2"/>
  <c r="M112" i="2" s="1"/>
  <c r="M101" i="2" s="1"/>
  <c r="M85" i="2" s="1"/>
  <c r="I118" i="2"/>
  <c r="I112" i="2" s="1"/>
  <c r="I101" i="2" s="1"/>
  <c r="I85" i="2" s="1"/>
  <c r="E118" i="2"/>
  <c r="E112" i="2" s="1"/>
  <c r="E101" i="2" s="1"/>
  <c r="E85" i="2" s="1"/>
  <c r="L113" i="2"/>
  <c r="H113" i="2"/>
  <c r="D113" i="2"/>
  <c r="O122" i="2"/>
  <c r="L118" i="2"/>
  <c r="H118" i="2"/>
  <c r="D118" i="2"/>
  <c r="O70" i="2"/>
  <c r="O59" i="2" s="1"/>
  <c r="O43" i="2" s="1"/>
  <c r="O26" i="2"/>
  <c r="R46" i="2"/>
  <c r="Q45" i="2"/>
  <c r="N52" i="2" l="1"/>
  <c r="K107" i="2"/>
  <c r="L52" i="2"/>
  <c r="L107" i="2"/>
  <c r="F112" i="2"/>
  <c r="F101" i="2" s="1"/>
  <c r="F85" i="2" s="1"/>
  <c r="N112" i="2"/>
  <c r="N101" i="2" s="1"/>
  <c r="N85" i="2" s="1"/>
  <c r="G52" i="2"/>
  <c r="G107" i="2"/>
  <c r="I52" i="2"/>
  <c r="I107" i="2"/>
  <c r="M52" i="2"/>
  <c r="M107" i="2"/>
  <c r="E52" i="2"/>
  <c r="E107" i="2"/>
  <c r="F52" i="2"/>
  <c r="H52" i="2"/>
  <c r="H107" i="2"/>
  <c r="J52" i="2"/>
  <c r="J107" i="2"/>
  <c r="O111" i="2"/>
  <c r="C107" i="2"/>
  <c r="H112" i="2"/>
  <c r="H101" i="2" s="1"/>
  <c r="H85" i="2" s="1"/>
  <c r="J112" i="2"/>
  <c r="J101" i="2" s="1"/>
  <c r="J85" i="2" s="1"/>
  <c r="C112" i="2"/>
  <c r="C101" i="2" s="1"/>
  <c r="C85" i="2" s="1"/>
  <c r="O58" i="2"/>
  <c r="O56" i="2"/>
  <c r="O52" i="2" s="1"/>
  <c r="D112" i="2"/>
  <c r="D101" i="2" s="1"/>
  <c r="D85" i="2" s="1"/>
  <c r="L112" i="2"/>
  <c r="L101" i="2" s="1"/>
  <c r="L85" i="2" s="1"/>
  <c r="O118" i="2"/>
  <c r="O113" i="2"/>
  <c r="O109" i="2" l="1"/>
  <c r="O107" i="2" s="1"/>
  <c r="O112" i="2"/>
  <c r="O101" i="2" s="1"/>
  <c r="O85" i="2" s="1"/>
</calcChain>
</file>

<file path=xl/sharedStrings.xml><?xml version="1.0" encoding="utf-8"?>
<sst xmlns="http://schemas.openxmlformats.org/spreadsheetml/2006/main" count="131" uniqueCount="34">
  <si>
    <t>2015 год</t>
  </si>
  <si>
    <t>ВСЕГО</t>
  </si>
  <si>
    <t>Двухставочный</t>
  </si>
  <si>
    <t>Энергия</t>
  </si>
  <si>
    <t>ВН</t>
  </si>
  <si>
    <t>ВН1</t>
  </si>
  <si>
    <t>ВН с шин</t>
  </si>
  <si>
    <t>СН1</t>
  </si>
  <si>
    <t>СН2</t>
  </si>
  <si>
    <t>НН</t>
  </si>
  <si>
    <t>Мощность</t>
  </si>
  <si>
    <t>Одноставочный</t>
  </si>
  <si>
    <t>Прочие</t>
  </si>
  <si>
    <t>Население всего, в т.ч.:</t>
  </si>
  <si>
    <t>городское население</t>
  </si>
  <si>
    <t>Сельское и городское население с эл.плитами</t>
  </si>
  <si>
    <t>1П</t>
  </si>
  <si>
    <t>2П</t>
  </si>
  <si>
    <t>2015г</t>
  </si>
  <si>
    <t>Заявка Сбыта</t>
  </si>
  <si>
    <t>Заявка Сбыта на 2015г</t>
  </si>
  <si>
    <t>Прочие Мощность, МВт</t>
  </si>
  <si>
    <t>Прочие Энергия</t>
  </si>
  <si>
    <t>Прямые договоры по факту за 2014г</t>
  </si>
  <si>
    <t>Мощность, МВт</t>
  </si>
  <si>
    <t>Плановый объем передачи электрической энергии и мощности потребителям через сети Исполнителя на 2015 год</t>
  </si>
  <si>
    <t>к договору от ___________</t>
  </si>
  <si>
    <t>№ __________________</t>
  </si>
  <si>
    <t>М.П.</t>
  </si>
  <si>
    <t>Исполнитель:</t>
  </si>
  <si>
    <t>Заказчик:</t>
  </si>
  <si>
    <t xml:space="preserve">________________ </t>
  </si>
  <si>
    <t>____________________</t>
  </si>
  <si>
    <t>Приложение  №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</si>
</sst>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4" formatCode="_-* #,##0.00&quot;р.&quot;_-;\-* #,##0.00&quot;р.&quot;_-;_-* &quot;-&quot;??&quot;р.&quot;_-;_-@_-"/>
    <numFmt numFmtId="43" formatCode="_-* #,##0.00_р_._-;\-* #,##0.00_р_._-;_-* &quot;-&quot;??_р_._-;_-@_-"/>
    <numFmt numFmtId="164" formatCode="#,##0.000"/>
    <numFmt numFmtId="165" formatCode="_-* #,##0_$_-;\-* #,##0_$_-;_-* &quot;-&quot;_$_-;_-@_-"/>
    <numFmt numFmtId="166" formatCode="_-* #,##0.00_$_-;\-* #,##0.00_$_-;_-* &quot;-&quot;??_$_-;_-@_-"/>
    <numFmt numFmtId="167" formatCode="&quot;$&quot;#,##0_);[Red]\(&quot;$&quot;#,##0\)"/>
    <numFmt numFmtId="168" formatCode="_-* #,##0.00&quot;$&quot;_-;\-* #,##0.00&quot;$&quot;_-;_-* &quot;-&quot;??&quot;$&quot;_-;_-@_-"/>
    <numFmt numFmtId="169" formatCode="General_)"/>
    <numFmt numFmtId="170" formatCode="0.0"/>
    <numFmt numFmtId="171" formatCode="_-* #,##0\ _р_._-;\-* #,##0\ _р_._-;_-* &quot;-&quot;\ _р_._-;_-@_-"/>
    <numFmt numFmtId="172" formatCode="_-* #,##0.00\ _р_._-;\-* #,##0.00\ _р_._-;_-* &quot;-&quot;??\ _р_._-;_-@_-"/>
  </numFmts>
  <fonts count="27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0"/>
      <color rgb="FFFF0000"/>
      <name val="Arial Cyr"/>
      <charset val="204"/>
    </font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b/>
      <sz val="10"/>
      <name val="Arial Cyr"/>
      <charset val="204"/>
    </font>
    <font>
      <b/>
      <i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Helv"/>
      <charset val="204"/>
    </font>
    <font>
      <sz val="1"/>
      <color indexed="8"/>
      <name val="Courier"/>
      <family val="3"/>
    </font>
    <font>
      <b/>
      <sz val="1"/>
      <color indexed="8"/>
      <name val="Courier"/>
      <family val="3"/>
    </font>
    <font>
      <sz val="10"/>
      <name val="MS Sans Serif"/>
      <family val="2"/>
      <charset val="204"/>
    </font>
    <font>
      <sz val="8"/>
      <name val="Optima"/>
    </font>
    <font>
      <sz val="8"/>
      <name val="Helv"/>
      <charset val="204"/>
    </font>
    <font>
      <sz val="8"/>
      <name val="Helv"/>
    </font>
    <font>
      <sz val="10"/>
      <name val="Arial Cyr"/>
      <family val="2"/>
      <charset val="204"/>
    </font>
    <font>
      <b/>
      <sz val="10"/>
      <color indexed="12"/>
      <name val="Arial Cyr"/>
      <family val="2"/>
      <charset val="204"/>
    </font>
    <font>
      <sz val="12"/>
      <color theme="1"/>
      <name val="Calibri"/>
      <family val="2"/>
      <charset val="204"/>
      <scheme val="minor"/>
    </font>
    <font>
      <sz val="11"/>
      <name val="Times New Roman Cyr"/>
      <family val="1"/>
      <charset val="204"/>
    </font>
    <font>
      <sz val="10"/>
      <name val="Helv"/>
    </font>
    <font>
      <sz val="10"/>
      <name val="Times New Roman CYR"/>
      <charset val="204"/>
    </font>
    <font>
      <b/>
      <sz val="14"/>
      <color rgb="FFFF0000"/>
      <name val="Arial Cyr"/>
      <charset val="204"/>
    </font>
    <font>
      <sz val="10"/>
      <color theme="1"/>
      <name val="Arial Cyr"/>
      <charset val="204"/>
    </font>
    <font>
      <b/>
      <sz val="16"/>
      <name val="Times New Roman"/>
      <family val="1"/>
      <charset val="204"/>
    </font>
    <font>
      <sz val="12"/>
      <name val="Times New Roman"/>
      <family val="1"/>
      <charset val="204"/>
    </font>
    <font>
      <sz val="16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72">
    <xf numFmtId="0" fontId="0" fillId="0" borderId="0"/>
    <xf numFmtId="0" fontId="4" fillId="0" borderId="0"/>
    <xf numFmtId="0" fontId="9" fillId="0" borderId="0"/>
    <xf numFmtId="0" fontId="10" fillId="0" borderId="12">
      <protection locked="0"/>
    </xf>
    <xf numFmtId="44" fontId="10" fillId="0" borderId="0">
      <protection locked="0"/>
    </xf>
    <xf numFmtId="44" fontId="10" fillId="0" borderId="0">
      <protection locked="0"/>
    </xf>
    <xf numFmtId="44" fontId="10" fillId="0" borderId="0">
      <protection locked="0"/>
    </xf>
    <xf numFmtId="0" fontId="11" fillId="0" borderId="0">
      <protection locked="0"/>
    </xf>
    <xf numFmtId="0" fontId="11" fillId="0" borderId="0">
      <protection locked="0"/>
    </xf>
    <xf numFmtId="165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7" fontId="12" fillId="0" borderId="0" applyFont="0" applyFill="0" applyBorder="0" applyAlignment="0" applyProtection="0"/>
    <xf numFmtId="168" fontId="4" fillId="0" borderId="0" applyFont="0" applyFill="0" applyBorder="0" applyAlignment="0" applyProtection="0"/>
    <xf numFmtId="0" fontId="13" fillId="0" borderId="0"/>
    <xf numFmtId="0" fontId="14" fillId="0" borderId="0"/>
    <xf numFmtId="0" fontId="15" fillId="0" borderId="0" applyNumberFormat="0">
      <alignment horizontal="left"/>
    </xf>
    <xf numFmtId="169" fontId="16" fillId="0" borderId="13">
      <protection locked="0"/>
    </xf>
    <xf numFmtId="169" fontId="17" fillId="5" borderId="13"/>
    <xf numFmtId="0" fontId="2" fillId="0" borderId="0"/>
    <xf numFmtId="0" fontId="2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0" fontId="19" fillId="6" borderId="14" applyNumberFormat="0" applyBorder="0" applyAlignment="0">
      <alignment vertical="center"/>
      <protection locked="0"/>
    </xf>
    <xf numFmtId="0" fontId="9" fillId="0" borderId="0"/>
    <xf numFmtId="0" fontId="20" fillId="0" borderId="0"/>
    <xf numFmtId="0" fontId="20" fillId="0" borderId="0"/>
    <xf numFmtId="0" fontId="20" fillId="0" borderId="0"/>
    <xf numFmtId="171" fontId="21" fillId="0" borderId="0" applyFont="0" applyFill="0" applyBorder="0" applyAlignment="0" applyProtection="0"/>
    <xf numFmtId="172" fontId="2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10" fillId="0" borderId="0">
      <protection locked="0"/>
    </xf>
  </cellStyleXfs>
  <cellXfs count="59">
    <xf numFmtId="0" fontId="0" fillId="0" borderId="0" xfId="0"/>
    <xf numFmtId="0" fontId="0" fillId="0" borderId="0" xfId="0" applyAlignment="1">
      <alignment vertical="center"/>
    </xf>
    <xf numFmtId="0" fontId="3" fillId="0" borderId="1" xfId="0" applyFont="1" applyBorder="1" applyAlignment="1">
      <alignment vertical="center"/>
    </xf>
    <xf numFmtId="17" fontId="0" fillId="0" borderId="2" xfId="0" applyNumberFormat="1" applyBorder="1" applyAlignment="1">
      <alignment horizontal="center" vertical="center"/>
    </xf>
    <xf numFmtId="17" fontId="0" fillId="0" borderId="3" xfId="0" applyNumberFormat="1" applyBorder="1" applyAlignment="1">
      <alignment horizontal="center" vertical="center"/>
    </xf>
    <xf numFmtId="17" fontId="0" fillId="0" borderId="4" xfId="0" applyNumberFormat="1" applyBorder="1" applyAlignment="1">
      <alignment horizontal="center" vertical="center"/>
    </xf>
    <xf numFmtId="0" fontId="5" fillId="2" borderId="5" xfId="1" applyFont="1" applyFill="1" applyBorder="1" applyAlignment="1">
      <alignment horizontal="center" vertical="center" wrapText="1"/>
    </xf>
    <xf numFmtId="164" fontId="6" fillId="2" borderId="6" xfId="0" applyNumberFormat="1" applyFont="1" applyFill="1" applyBorder="1" applyAlignment="1">
      <alignment vertical="center"/>
    </xf>
    <xf numFmtId="164" fontId="6" fillId="2" borderId="7" xfId="0" applyNumberFormat="1" applyFont="1" applyFill="1" applyBorder="1" applyAlignment="1">
      <alignment vertical="center"/>
    </xf>
    <xf numFmtId="164" fontId="6" fillId="2" borderId="8" xfId="0" applyNumberFormat="1" applyFont="1" applyFill="1" applyBorder="1" applyAlignment="1">
      <alignment vertical="center"/>
    </xf>
    <xf numFmtId="0" fontId="7" fillId="3" borderId="5" xfId="1" applyFont="1" applyFill="1" applyBorder="1" applyAlignment="1">
      <alignment horizontal="center" vertical="center" wrapText="1"/>
    </xf>
    <xf numFmtId="164" fontId="6" fillId="3" borderId="6" xfId="0" applyNumberFormat="1" applyFont="1" applyFill="1" applyBorder="1" applyAlignment="1">
      <alignment vertical="center"/>
    </xf>
    <xf numFmtId="164" fontId="6" fillId="3" borderId="7" xfId="0" applyNumberFormat="1" applyFont="1" applyFill="1" applyBorder="1" applyAlignment="1">
      <alignment vertical="center"/>
    </xf>
    <xf numFmtId="164" fontId="6" fillId="3" borderId="8" xfId="0" applyNumberFormat="1" applyFont="1" applyFill="1" applyBorder="1" applyAlignment="1">
      <alignment vertical="center"/>
    </xf>
    <xf numFmtId="0" fontId="8" fillId="0" borderId="5" xfId="1" applyFont="1" applyFill="1" applyBorder="1" applyAlignment="1">
      <alignment horizontal="center" vertical="center" wrapText="1"/>
    </xf>
    <xf numFmtId="164" fontId="0" fillId="0" borderId="6" xfId="0" applyNumberFormat="1" applyBorder="1" applyAlignment="1">
      <alignment vertical="center"/>
    </xf>
    <xf numFmtId="164" fontId="0" fillId="0" borderId="8" xfId="0" applyNumberFormat="1" applyBorder="1" applyAlignment="1">
      <alignment vertical="center"/>
    </xf>
    <xf numFmtId="164" fontId="0" fillId="0" borderId="6" xfId="0" applyNumberFormat="1" applyBorder="1" applyAlignment="1">
      <alignment vertical="center" wrapText="1"/>
    </xf>
    <xf numFmtId="0" fontId="5" fillId="3" borderId="5" xfId="1" applyFont="1" applyFill="1" applyBorder="1" applyAlignment="1">
      <alignment horizontal="center" vertical="center" wrapText="1"/>
    </xf>
    <xf numFmtId="0" fontId="8" fillId="4" borderId="5" xfId="1" applyFont="1" applyFill="1" applyBorder="1" applyAlignment="1">
      <alignment horizontal="center" vertical="center" wrapText="1"/>
    </xf>
    <xf numFmtId="164" fontId="6" fillId="4" borderId="6" xfId="0" applyNumberFormat="1" applyFont="1" applyFill="1" applyBorder="1" applyAlignment="1">
      <alignment vertical="center"/>
    </xf>
    <xf numFmtId="164" fontId="6" fillId="4" borderId="8" xfId="0" applyNumberFormat="1" applyFont="1" applyFill="1" applyBorder="1" applyAlignment="1">
      <alignment vertical="center"/>
    </xf>
    <xf numFmtId="0" fontId="8" fillId="0" borderId="9" xfId="1" applyFont="1" applyFill="1" applyBorder="1" applyAlignment="1">
      <alignment horizontal="center" vertical="center" wrapText="1"/>
    </xf>
    <xf numFmtId="164" fontId="0" fillId="0" borderId="10" xfId="0" applyNumberFormat="1" applyBorder="1" applyAlignment="1">
      <alignment vertical="center"/>
    </xf>
    <xf numFmtId="164" fontId="0" fillId="0" borderId="11" xfId="0" applyNumberFormat="1" applyBorder="1" applyAlignment="1">
      <alignment vertical="center"/>
    </xf>
    <xf numFmtId="164" fontId="0" fillId="0" borderId="0" xfId="0" applyNumberFormat="1" applyAlignment="1">
      <alignment vertical="center"/>
    </xf>
    <xf numFmtId="3" fontId="0" fillId="0" borderId="0" xfId="0" applyNumberFormat="1" applyAlignment="1">
      <alignment vertical="center"/>
    </xf>
    <xf numFmtId="3" fontId="0" fillId="0" borderId="15" xfId="0" applyNumberFormat="1" applyBorder="1" applyAlignment="1">
      <alignment vertical="center"/>
    </xf>
    <xf numFmtId="3" fontId="6" fillId="0" borderId="16" xfId="0" applyNumberFormat="1" applyFont="1" applyBorder="1" applyAlignment="1">
      <alignment vertical="center"/>
    </xf>
    <xf numFmtId="3" fontId="6" fillId="0" borderId="17" xfId="0" applyNumberFormat="1" applyFont="1" applyBorder="1" applyAlignment="1">
      <alignment vertical="center"/>
    </xf>
    <xf numFmtId="3" fontId="6" fillId="0" borderId="6" xfId="0" applyNumberFormat="1" applyFont="1" applyBorder="1" applyAlignment="1">
      <alignment vertical="center"/>
    </xf>
    <xf numFmtId="3" fontId="6" fillId="0" borderId="18" xfId="0" applyNumberFormat="1" applyFont="1" applyBorder="1" applyAlignment="1">
      <alignment vertical="center"/>
    </xf>
    <xf numFmtId="3" fontId="6" fillId="0" borderId="19" xfId="0" applyNumberFormat="1" applyFont="1" applyBorder="1" applyAlignment="1">
      <alignment vertical="center"/>
    </xf>
    <xf numFmtId="3" fontId="6" fillId="0" borderId="20" xfId="0" applyNumberFormat="1" applyFont="1" applyBorder="1" applyAlignment="1">
      <alignment vertical="center"/>
    </xf>
    <xf numFmtId="0" fontId="5" fillId="7" borderId="5" xfId="1" applyFont="1" applyFill="1" applyBorder="1" applyAlignment="1">
      <alignment horizontal="center" vertical="center" wrapText="1"/>
    </xf>
    <xf numFmtId="164" fontId="6" fillId="7" borderId="6" xfId="0" applyNumberFormat="1" applyFont="1" applyFill="1" applyBorder="1" applyAlignment="1">
      <alignment vertical="center"/>
    </xf>
    <xf numFmtId="164" fontId="6" fillId="7" borderId="7" xfId="0" applyNumberFormat="1" applyFont="1" applyFill="1" applyBorder="1" applyAlignment="1">
      <alignment vertical="center"/>
    </xf>
    <xf numFmtId="164" fontId="6" fillId="7" borderId="8" xfId="0" applyNumberFormat="1" applyFont="1" applyFill="1" applyBorder="1" applyAlignment="1">
      <alignment vertical="center"/>
    </xf>
    <xf numFmtId="0" fontId="5" fillId="8" borderId="5" xfId="1" applyFont="1" applyFill="1" applyBorder="1" applyAlignment="1">
      <alignment horizontal="center" vertical="center" wrapText="1"/>
    </xf>
    <xf numFmtId="164" fontId="6" fillId="8" borderId="6" xfId="0" applyNumberFormat="1" applyFont="1" applyFill="1" applyBorder="1" applyAlignment="1">
      <alignment vertical="center"/>
    </xf>
    <xf numFmtId="164" fontId="6" fillId="8" borderId="8" xfId="0" applyNumberFormat="1" applyFont="1" applyFill="1" applyBorder="1" applyAlignment="1">
      <alignment vertical="center"/>
    </xf>
    <xf numFmtId="0" fontId="8" fillId="8" borderId="5" xfId="1" applyFont="1" applyFill="1" applyBorder="1" applyAlignment="1">
      <alignment horizontal="center" vertical="center" wrapText="1"/>
    </xf>
    <xf numFmtId="164" fontId="0" fillId="8" borderId="6" xfId="0" applyNumberFormat="1" applyFill="1" applyBorder="1" applyAlignment="1">
      <alignment vertical="center"/>
    </xf>
    <xf numFmtId="164" fontId="0" fillId="8" borderId="8" xfId="0" applyNumberFormat="1" applyFill="1" applyBorder="1" applyAlignment="1">
      <alignment vertical="center"/>
    </xf>
    <xf numFmtId="0" fontId="7" fillId="8" borderId="5" xfId="1" applyFont="1" applyFill="1" applyBorder="1" applyAlignment="1">
      <alignment horizontal="center" vertical="center" wrapText="1"/>
    </xf>
    <xf numFmtId="0" fontId="0" fillId="8" borderId="0" xfId="0" applyFill="1" applyAlignment="1">
      <alignment vertical="center"/>
    </xf>
    <xf numFmtId="0" fontId="22" fillId="0" borderId="0" xfId="0" applyFont="1" applyAlignment="1">
      <alignment vertical="center"/>
    </xf>
    <xf numFmtId="164" fontId="23" fillId="8" borderId="6" xfId="0" applyNumberFormat="1" applyFont="1" applyFill="1" applyBorder="1" applyAlignment="1">
      <alignment vertical="center"/>
    </xf>
    <xf numFmtId="164" fontId="6" fillId="9" borderId="6" xfId="0" applyNumberFormat="1" applyFont="1" applyFill="1" applyBorder="1" applyAlignment="1">
      <alignment vertical="center"/>
    </xf>
    <xf numFmtId="164" fontId="6" fillId="9" borderId="8" xfId="0" applyNumberFormat="1" applyFont="1" applyFill="1" applyBorder="1" applyAlignment="1">
      <alignment vertical="center"/>
    </xf>
    <xf numFmtId="0" fontId="8" fillId="9" borderId="5" xfId="1" applyFont="1" applyFill="1" applyBorder="1" applyAlignment="1">
      <alignment horizontal="center" vertical="center" wrapText="1"/>
    </xf>
    <xf numFmtId="164" fontId="0" fillId="9" borderId="6" xfId="0" applyNumberFormat="1" applyFill="1" applyBorder="1" applyAlignment="1">
      <alignment vertical="center"/>
    </xf>
    <xf numFmtId="164" fontId="0" fillId="9" borderId="8" xfId="0" applyNumberFormat="1" applyFill="1" applyBorder="1" applyAlignment="1">
      <alignment vertical="center"/>
    </xf>
    <xf numFmtId="0" fontId="5" fillId="9" borderId="5" xfId="1" applyFont="1" applyFill="1" applyBorder="1" applyAlignment="1">
      <alignment horizontal="center" vertical="center" wrapText="1"/>
    </xf>
    <xf numFmtId="0" fontId="8" fillId="0" borderId="0" xfId="1" applyFont="1" applyFill="1" applyBorder="1" applyAlignment="1">
      <alignment horizontal="center" vertical="center" wrapText="1"/>
    </xf>
    <xf numFmtId="164" fontId="0" fillId="0" borderId="0" xfId="0" applyNumberFormat="1" applyBorder="1" applyAlignment="1">
      <alignment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</cellXfs>
  <cellStyles count="72">
    <cellStyle name="_ДПН на 3 кв - короткий" xfId="2"/>
    <cellStyle name="”ќђќ‘ћ‚›‰" xfId="4"/>
    <cellStyle name="”љ‘ђћ‚ђќќ›‰" xfId="5"/>
    <cellStyle name="„…ќ…†ќ›‰" xfId="6"/>
    <cellStyle name="‡ђѓћ‹ћ‚ћљ1" xfId="7"/>
    <cellStyle name="‡ђѓћ‹ћ‚ћљ2" xfId="8"/>
    <cellStyle name="’ћѓћ‚›‰" xfId="3"/>
    <cellStyle name="Comma [0]_laroux" xfId="9"/>
    <cellStyle name="Comma_laroux" xfId="10"/>
    <cellStyle name="Currency [0]" xfId="11"/>
    <cellStyle name="Currency_laroux" xfId="12"/>
    <cellStyle name="Normal_ASUS" xfId="13"/>
    <cellStyle name="Normal1" xfId="14"/>
    <cellStyle name="Price_Body" xfId="15"/>
    <cellStyle name="Беззащитный" xfId="16"/>
    <cellStyle name="Защитный" xfId="17"/>
    <cellStyle name="Обычный" xfId="0" builtinId="0"/>
    <cellStyle name="Обычный 2" xfId="18"/>
    <cellStyle name="Обычный 2 2" xfId="19"/>
    <cellStyle name="Обычный 2 2 2" xfId="20"/>
    <cellStyle name="Обычный 2 2 2 2" xfId="21"/>
    <cellStyle name="Обычный 2 2 2 3" xfId="22"/>
    <cellStyle name="Обычный 2 2 3" xfId="23"/>
    <cellStyle name="Обычный 2 2 4" xfId="24"/>
    <cellStyle name="Обычный 2 2 5" xfId="25"/>
    <cellStyle name="Обычный 2 2 6" xfId="26"/>
    <cellStyle name="Обычный 2 2 7" xfId="27"/>
    <cellStyle name="Обычный 2 3" xfId="28"/>
    <cellStyle name="Обычный 2 4" xfId="29"/>
    <cellStyle name="Обычный 2 5" xfId="30"/>
    <cellStyle name="Обычный 2 6" xfId="31"/>
    <cellStyle name="Обычный 2 7" xfId="32"/>
    <cellStyle name="Обычный 2 8" xfId="33"/>
    <cellStyle name="Обычный 2 9" xfId="34"/>
    <cellStyle name="Обычный 3" xfId="35"/>
    <cellStyle name="Обычный 3 2" xfId="36"/>
    <cellStyle name="Обычный 3 2 2" xfId="37"/>
    <cellStyle name="Обычный 3 2 3" xfId="38"/>
    <cellStyle name="Обычный 3 3" xfId="39"/>
    <cellStyle name="Обычный 3 3 2" xfId="40"/>
    <cellStyle name="Обычный 3 4" xfId="41"/>
    <cellStyle name="Обычный 3 5" xfId="42"/>
    <cellStyle name="Обычный 3 6" xfId="43"/>
    <cellStyle name="Обычный 3 7" xfId="44"/>
    <cellStyle name="Обычный 4" xfId="45"/>
    <cellStyle name="Обычный 4 2" xfId="46"/>
    <cellStyle name="Обычный 4 3" xfId="47"/>
    <cellStyle name="Обычный 4 4" xfId="48"/>
    <cellStyle name="Обычный 4 5" xfId="49"/>
    <cellStyle name="Обычный 5" xfId="50"/>
    <cellStyle name="Обычный 5 2" xfId="51"/>
    <cellStyle name="Обычный 5 3" xfId="52"/>
    <cellStyle name="Обычный 5 4" xfId="53"/>
    <cellStyle name="Обычный 5 5" xfId="54"/>
    <cellStyle name="Обычный 6" xfId="55"/>
    <cellStyle name="Обычный 7" xfId="56"/>
    <cellStyle name="Обычный_Приложения" xfId="1"/>
    <cellStyle name="Поле ввода" xfId="57"/>
    <cellStyle name="Стиль 1" xfId="58"/>
    <cellStyle name="Стиль 1 2" xfId="59"/>
    <cellStyle name="Стиль 1 3" xfId="60"/>
    <cellStyle name="Стиль 1 4" xfId="61"/>
    <cellStyle name="Тысячи [0]_2.3.5. (2)" xfId="62"/>
    <cellStyle name="Тысячи_2.3.5. (2)" xfId="63"/>
    <cellStyle name="Финансовый 2 2" xfId="64"/>
    <cellStyle name="Финансовый 2 3" xfId="65"/>
    <cellStyle name="Финансовый 2 4" xfId="66"/>
    <cellStyle name="Финансовый 2 5" xfId="67"/>
    <cellStyle name="Финансовый 2 6" xfId="68"/>
    <cellStyle name="Финансовый 2 7" xfId="69"/>
    <cellStyle name="Финансовый 2 8" xfId="70"/>
    <cellStyle name="Џђћ–…ќ’ќ›‰" xfId="7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58;&#1077;&#1093;&#1085;&#1080;&#1095;&#1077;&#1089;&#1082;&#1080;&#1077;%20&#1089;&#1083;&#1091;&#1078;&#1073;&#1099;\&#1054;&#1054;&#1059;&#1087;&#1086;&#1058;&#1069;\&#1051;&#1086;&#1084;&#1072;&#1082;&#1080;&#1085;\&#1041;&#1055;%202014\&#1060;&#1072;&#1082;&#1090;&#1086;&#1088;&#1085;&#1099;&#1081;%20&#1072;&#1085;&#1072;&#1083;&#1080;&#1079;%20&#1087;&#1083;&#1072;&#1085;%20201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нварь"/>
      <sheetName val="февраль"/>
      <sheetName val="2 мес"/>
      <sheetName val="март"/>
      <sheetName val="3 мес"/>
      <sheetName val="апрель"/>
      <sheetName val="4 мес"/>
      <sheetName val="май"/>
      <sheetName val="5 мес"/>
      <sheetName val="июнь"/>
      <sheetName val="2 кв"/>
      <sheetName val="6 мес"/>
      <sheetName val="июль"/>
      <sheetName val="7 мес"/>
      <sheetName val="август"/>
      <sheetName val="8 мес"/>
      <sheetName val="сентябрь"/>
      <sheetName val="3 кв"/>
      <sheetName val="9 мес"/>
      <sheetName val="октябрь"/>
      <sheetName val="10 мес"/>
      <sheetName val="ноябрь"/>
      <sheetName val="11 мес"/>
      <sheetName val="декабрь"/>
      <sheetName val="4 кв"/>
      <sheetName val="12 мес"/>
      <sheetName val="потребление 2010-2014"/>
      <sheetName val="анализ"/>
    </sheetNames>
    <sheetDataSet>
      <sheetData sheetId="0">
        <row r="212">
          <cell r="E212">
            <v>2.7330000000000001</v>
          </cell>
        </row>
        <row r="213">
          <cell r="E213">
            <v>48.576000000000001</v>
          </cell>
        </row>
        <row r="214">
          <cell r="E214">
            <v>547.74400000000003</v>
          </cell>
        </row>
        <row r="215">
          <cell r="E215">
            <v>207.99600000000001</v>
          </cell>
        </row>
        <row r="223">
          <cell r="E223">
            <v>2176.924</v>
          </cell>
        </row>
        <row r="236">
          <cell r="E236">
            <v>1161.0340000000001</v>
          </cell>
        </row>
        <row r="237">
          <cell r="E237">
            <v>597.96100000000001</v>
          </cell>
        </row>
        <row r="239">
          <cell r="E239">
            <v>1383.829</v>
          </cell>
        </row>
        <row r="240">
          <cell r="E240">
            <v>1114.5409999999999</v>
          </cell>
        </row>
        <row r="243">
          <cell r="E243">
            <v>0.86199999999999999</v>
          </cell>
        </row>
        <row r="326">
          <cell r="E326">
            <v>1994.7950000000001</v>
          </cell>
        </row>
        <row r="328">
          <cell r="E328">
            <v>1.26</v>
          </cell>
        </row>
        <row r="329">
          <cell r="E329">
            <v>20.393000000000001</v>
          </cell>
        </row>
        <row r="337">
          <cell r="E337">
            <v>4100.3410000000003</v>
          </cell>
        </row>
        <row r="338">
          <cell r="E338">
            <v>751.76199999999994</v>
          </cell>
        </row>
        <row r="340">
          <cell r="E340">
            <v>226.57</v>
          </cell>
        </row>
        <row r="344">
          <cell r="E344">
            <v>2.194</v>
          </cell>
        </row>
        <row r="350">
          <cell r="E350">
            <v>4470.183</v>
          </cell>
        </row>
        <row r="352">
          <cell r="E352">
            <v>15.404999999999999</v>
          </cell>
        </row>
        <row r="361">
          <cell r="E361">
            <v>18012.841</v>
          </cell>
        </row>
        <row r="362">
          <cell r="E362">
            <v>568.95399999999995</v>
          </cell>
        </row>
        <row r="363">
          <cell r="E363">
            <v>1581.076</v>
          </cell>
        </row>
        <row r="364">
          <cell r="E364">
            <v>5956.567</v>
          </cell>
        </row>
        <row r="365">
          <cell r="E365">
            <v>2245.931</v>
          </cell>
        </row>
        <row r="366">
          <cell r="E366">
            <v>195.90600000000001</v>
          </cell>
        </row>
        <row r="368">
          <cell r="E368">
            <v>433.44799999999998</v>
          </cell>
        </row>
        <row r="369">
          <cell r="E369">
            <v>300.98099999999999</v>
          </cell>
        </row>
        <row r="370">
          <cell r="E370">
            <v>102.346</v>
          </cell>
        </row>
        <row r="371">
          <cell r="E371">
            <v>7.7469999999999999</v>
          </cell>
        </row>
        <row r="372">
          <cell r="E372">
            <v>15.66</v>
          </cell>
        </row>
        <row r="373">
          <cell r="E373">
            <v>120.24</v>
          </cell>
        </row>
        <row r="375">
          <cell r="E375">
            <v>1.5680000000000001</v>
          </cell>
        </row>
        <row r="391">
          <cell r="E391">
            <v>2326.9850000000001</v>
          </cell>
        </row>
        <row r="392">
          <cell r="E392">
            <v>6.68</v>
          </cell>
        </row>
        <row r="403">
          <cell r="E403">
            <v>1058.0309999999999</v>
          </cell>
        </row>
        <row r="497">
          <cell r="E497">
            <v>589.58899999999994</v>
          </cell>
        </row>
        <row r="499">
          <cell r="E499">
            <v>849.74699999999996</v>
          </cell>
        </row>
        <row r="500">
          <cell r="E500">
            <v>9.6999999999999993</v>
          </cell>
        </row>
      </sheetData>
      <sheetData sheetId="1">
        <row r="212">
          <cell r="E212">
            <v>1.466</v>
          </cell>
        </row>
        <row r="213">
          <cell r="E213">
            <v>60.432000000000002</v>
          </cell>
        </row>
        <row r="214">
          <cell r="E214">
            <v>482.47800000000001</v>
          </cell>
        </row>
        <row r="215">
          <cell r="E215">
            <v>231.755</v>
          </cell>
        </row>
        <row r="223">
          <cell r="E223">
            <v>33.387999999999998</v>
          </cell>
        </row>
        <row r="236">
          <cell r="E236">
            <v>1062.308</v>
          </cell>
        </row>
        <row r="237">
          <cell r="E237">
            <v>544.48400000000004</v>
          </cell>
        </row>
        <row r="239">
          <cell r="E239">
            <v>1262.066</v>
          </cell>
        </row>
        <row r="240">
          <cell r="E240">
            <v>1055.2560000000001</v>
          </cell>
        </row>
        <row r="243">
          <cell r="E243">
            <v>0.82799999999999996</v>
          </cell>
        </row>
        <row r="326">
          <cell r="E326">
            <v>1426.7059999999999</v>
          </cell>
        </row>
        <row r="328">
          <cell r="E328">
            <v>1.204</v>
          </cell>
        </row>
        <row r="329">
          <cell r="E329">
            <v>12.042999999999999</v>
          </cell>
        </row>
        <row r="337">
          <cell r="E337">
            <v>3982.7820000000002</v>
          </cell>
        </row>
        <row r="338">
          <cell r="E338">
            <v>738.44200000000001</v>
          </cell>
        </row>
        <row r="340">
          <cell r="E340">
            <v>257.21800000000002</v>
          </cell>
        </row>
        <row r="344">
          <cell r="E344">
            <v>2.319</v>
          </cell>
        </row>
        <row r="350">
          <cell r="E350">
            <v>4252.46</v>
          </cell>
        </row>
        <row r="352">
          <cell r="E352">
            <v>13.897</v>
          </cell>
        </row>
        <row r="361">
          <cell r="E361">
            <v>19150.752</v>
          </cell>
        </row>
        <row r="362">
          <cell r="E362">
            <v>562.93899999999996</v>
          </cell>
        </row>
        <row r="363">
          <cell r="E363">
            <v>1800.356</v>
          </cell>
        </row>
        <row r="364">
          <cell r="E364">
            <v>6677.0510000000004</v>
          </cell>
        </row>
        <row r="365">
          <cell r="E365">
            <v>2677.7759999999998</v>
          </cell>
        </row>
        <row r="366">
          <cell r="E366">
            <v>153.209</v>
          </cell>
        </row>
        <row r="367">
          <cell r="E367">
            <v>180.4</v>
          </cell>
        </row>
        <row r="368">
          <cell r="E368">
            <v>377.923</v>
          </cell>
        </row>
        <row r="369">
          <cell r="E369">
            <v>80.231999999999999</v>
          </cell>
        </row>
        <row r="370">
          <cell r="E370">
            <v>128.32499999999999</v>
          </cell>
        </row>
        <row r="371">
          <cell r="E371">
            <v>6.2690000000000001</v>
          </cell>
        </row>
        <row r="372">
          <cell r="E372">
            <v>14.457000000000001</v>
          </cell>
        </row>
        <row r="373">
          <cell r="E373">
            <v>91.4</v>
          </cell>
        </row>
        <row r="375">
          <cell r="E375">
            <v>1.57</v>
          </cell>
        </row>
        <row r="391">
          <cell r="E391">
            <v>2151.7779999999998</v>
          </cell>
        </row>
        <row r="392">
          <cell r="E392">
            <v>6.0419999999999998</v>
          </cell>
        </row>
        <row r="403">
          <cell r="E403">
            <v>1091.32</v>
          </cell>
        </row>
        <row r="497">
          <cell r="E497">
            <v>386.72399999999999</v>
          </cell>
        </row>
        <row r="499">
          <cell r="E499">
            <v>864.774</v>
          </cell>
        </row>
        <row r="500">
          <cell r="E500">
            <v>33.232999999999997</v>
          </cell>
        </row>
      </sheetData>
      <sheetData sheetId="2"/>
      <sheetData sheetId="3">
        <row r="212">
          <cell r="E212">
            <v>2.5169999999999999</v>
          </cell>
        </row>
        <row r="213">
          <cell r="E213">
            <v>51.048000000000002</v>
          </cell>
        </row>
        <row r="214">
          <cell r="E214">
            <v>440.28100000000001</v>
          </cell>
        </row>
        <row r="215">
          <cell r="E215">
            <v>199.33099999999999</v>
          </cell>
        </row>
        <row r="223">
          <cell r="E223">
            <v>2360.107</v>
          </cell>
        </row>
        <row r="236">
          <cell r="E236">
            <v>1039.136</v>
          </cell>
        </row>
        <row r="237">
          <cell r="E237">
            <v>521.20000000000005</v>
          </cell>
        </row>
        <row r="239">
          <cell r="E239">
            <v>1265.4110000000001</v>
          </cell>
        </row>
        <row r="240">
          <cell r="E240">
            <v>1000.761</v>
          </cell>
        </row>
        <row r="243">
          <cell r="E243">
            <v>0.72199999999999998</v>
          </cell>
        </row>
        <row r="326">
          <cell r="E326">
            <v>2261.828</v>
          </cell>
        </row>
        <row r="328">
          <cell r="E328">
            <v>1.1819999999999999</v>
          </cell>
        </row>
        <row r="329">
          <cell r="E329">
            <v>13.926</v>
          </cell>
        </row>
        <row r="337">
          <cell r="E337">
            <v>3729.87</v>
          </cell>
        </row>
        <row r="338">
          <cell r="E338">
            <v>685.90700000000004</v>
          </cell>
        </row>
        <row r="340">
          <cell r="E340">
            <v>201.63399999999999</v>
          </cell>
        </row>
        <row r="344">
          <cell r="E344">
            <v>1.881</v>
          </cell>
        </row>
        <row r="350">
          <cell r="E350">
            <v>4489.6180000000004</v>
          </cell>
        </row>
        <row r="352">
          <cell r="E352">
            <v>12.792999999999999</v>
          </cell>
        </row>
        <row r="361">
          <cell r="E361">
            <v>18738.955999999998</v>
          </cell>
        </row>
        <row r="362">
          <cell r="E362">
            <v>585.80899999999997</v>
          </cell>
        </row>
        <row r="363">
          <cell r="E363">
            <v>1688.2239999999999</v>
          </cell>
        </row>
        <row r="364">
          <cell r="E364">
            <v>6869.9840000000004</v>
          </cell>
        </row>
        <row r="365">
          <cell r="E365">
            <v>2492.4699999999998</v>
          </cell>
        </row>
        <row r="366">
          <cell r="E366">
            <v>228.55199999999999</v>
          </cell>
        </row>
        <row r="367">
          <cell r="E367">
            <v>79.16</v>
          </cell>
        </row>
        <row r="368">
          <cell r="E368">
            <v>342.23500000000001</v>
          </cell>
        </row>
        <row r="369">
          <cell r="E369">
            <v>290.55</v>
          </cell>
        </row>
        <row r="370">
          <cell r="E370">
            <v>161.072</v>
          </cell>
        </row>
        <row r="371">
          <cell r="E371">
            <v>7.7670000000000003</v>
          </cell>
        </row>
        <row r="372">
          <cell r="E372">
            <v>26.5</v>
          </cell>
        </row>
        <row r="373">
          <cell r="E373">
            <v>95.38</v>
          </cell>
        </row>
        <row r="375">
          <cell r="E375">
            <v>1.4550000000000001</v>
          </cell>
        </row>
        <row r="391">
          <cell r="E391">
            <v>2272.259</v>
          </cell>
        </row>
        <row r="392">
          <cell r="E392">
            <v>6.9130000000000003</v>
          </cell>
        </row>
        <row r="403">
          <cell r="E403">
            <v>1400.7360000000001</v>
          </cell>
        </row>
        <row r="497">
          <cell r="E497">
            <v>348.34</v>
          </cell>
        </row>
        <row r="499">
          <cell r="E499">
            <v>678.22500000000002</v>
          </cell>
        </row>
        <row r="500">
          <cell r="E500">
            <v>25.323</v>
          </cell>
        </row>
      </sheetData>
      <sheetData sheetId="4"/>
      <sheetData sheetId="5">
        <row r="212">
          <cell r="E212">
            <v>3.5590000000000002</v>
          </cell>
        </row>
        <row r="213">
          <cell r="E213">
            <v>53.064</v>
          </cell>
        </row>
        <row r="214">
          <cell r="E214">
            <v>386.05</v>
          </cell>
        </row>
        <row r="215">
          <cell r="E215">
            <v>243.08799999999999</v>
          </cell>
        </row>
        <row r="223">
          <cell r="E223">
            <v>2325.395</v>
          </cell>
        </row>
        <row r="236">
          <cell r="E236">
            <v>752.20299999999997</v>
          </cell>
        </row>
        <row r="237">
          <cell r="E237">
            <v>322.92</v>
          </cell>
        </row>
        <row r="239">
          <cell r="E239">
            <v>930.69799999999998</v>
          </cell>
        </row>
        <row r="240">
          <cell r="E240">
            <v>783.43399999999997</v>
          </cell>
        </row>
        <row r="243">
          <cell r="E243">
            <v>0.48699999999999999</v>
          </cell>
        </row>
        <row r="326">
          <cell r="E326">
            <v>5155.2079999999996</v>
          </cell>
        </row>
        <row r="328">
          <cell r="E328">
            <v>0.86199999999999999</v>
          </cell>
        </row>
        <row r="329">
          <cell r="E329">
            <v>6.5289999999999999</v>
          </cell>
        </row>
        <row r="337">
          <cell r="E337">
            <v>3208.6840000000002</v>
          </cell>
        </row>
        <row r="338">
          <cell r="E338">
            <v>606.26099999999997</v>
          </cell>
        </row>
        <row r="340">
          <cell r="E340">
            <v>176.16399999999999</v>
          </cell>
        </row>
        <row r="344">
          <cell r="E344">
            <v>1.734</v>
          </cell>
        </row>
        <row r="350">
          <cell r="E350">
            <v>4277.3360000000002</v>
          </cell>
        </row>
        <row r="352">
          <cell r="E352">
            <v>8.1649999999999991</v>
          </cell>
        </row>
        <row r="361">
          <cell r="E361">
            <v>17073.598999999998</v>
          </cell>
        </row>
        <row r="362">
          <cell r="E362">
            <v>503.642</v>
          </cell>
        </row>
        <row r="363">
          <cell r="E363">
            <v>1395.4459999999999</v>
          </cell>
        </row>
        <row r="364">
          <cell r="E364">
            <v>6686.1639999999998</v>
          </cell>
        </row>
        <row r="365">
          <cell r="E365">
            <v>2050.8449999999998</v>
          </cell>
        </row>
        <row r="366">
          <cell r="E366">
            <v>232.643</v>
          </cell>
        </row>
        <row r="367">
          <cell r="E367">
            <v>65.08</v>
          </cell>
        </row>
        <row r="368">
          <cell r="E368">
            <v>408.536</v>
          </cell>
        </row>
        <row r="369">
          <cell r="E369">
            <v>494.11199999999997</v>
          </cell>
        </row>
        <row r="370">
          <cell r="E370">
            <v>190.44499999999999</v>
          </cell>
        </row>
        <row r="371">
          <cell r="E371">
            <v>5.8470000000000004</v>
          </cell>
        </row>
        <row r="372">
          <cell r="E372">
            <v>17.584</v>
          </cell>
        </row>
        <row r="373">
          <cell r="E373">
            <v>75.64</v>
          </cell>
        </row>
        <row r="375">
          <cell r="E375">
            <v>1.36</v>
          </cell>
        </row>
        <row r="391">
          <cell r="E391">
            <v>1995.7550000000001</v>
          </cell>
        </row>
        <row r="392">
          <cell r="E392">
            <v>4.91</v>
          </cell>
        </row>
        <row r="403">
          <cell r="E403">
            <v>1292.056</v>
          </cell>
        </row>
        <row r="497">
          <cell r="E497">
            <v>355.858</v>
          </cell>
        </row>
        <row r="499">
          <cell r="E499">
            <v>512.12599999999998</v>
          </cell>
        </row>
        <row r="500">
          <cell r="E500">
            <v>15.083</v>
          </cell>
        </row>
      </sheetData>
      <sheetData sheetId="6"/>
      <sheetData sheetId="7">
        <row r="212">
          <cell r="E212">
            <v>1.835</v>
          </cell>
        </row>
        <row r="213">
          <cell r="E213">
            <v>44.88</v>
          </cell>
        </row>
        <row r="214">
          <cell r="E214">
            <v>304.41899999999998</v>
          </cell>
        </row>
        <row r="215">
          <cell r="E215">
            <v>265.22699999999998</v>
          </cell>
        </row>
        <row r="223">
          <cell r="E223">
            <v>1838.8309999999999</v>
          </cell>
        </row>
        <row r="236">
          <cell r="E236">
            <v>515.23800000000006</v>
          </cell>
        </row>
        <row r="237">
          <cell r="E237">
            <v>95.495000000000005</v>
          </cell>
        </row>
        <row r="239">
          <cell r="E239">
            <v>664.64</v>
          </cell>
        </row>
        <row r="240">
          <cell r="E240">
            <v>497.339</v>
          </cell>
        </row>
        <row r="243">
          <cell r="E243">
            <v>0.13400000000000001</v>
          </cell>
        </row>
        <row r="326">
          <cell r="E326">
            <v>7573.9970000000003</v>
          </cell>
        </row>
        <row r="328">
          <cell r="E328">
            <v>0.82799999999999996</v>
          </cell>
        </row>
        <row r="329">
          <cell r="E329">
            <v>1.022</v>
          </cell>
        </row>
        <row r="337">
          <cell r="E337">
            <v>2916.9450000000002</v>
          </cell>
        </row>
        <row r="338">
          <cell r="E338">
            <v>545.96</v>
          </cell>
        </row>
        <row r="340">
          <cell r="E340">
            <v>136.43799999999999</v>
          </cell>
        </row>
        <row r="344">
          <cell r="E344">
            <v>1.575</v>
          </cell>
        </row>
        <row r="350">
          <cell r="E350">
            <v>4249.6030000000001</v>
          </cell>
        </row>
        <row r="352">
          <cell r="E352">
            <v>2.4889999999999999</v>
          </cell>
        </row>
        <row r="361">
          <cell r="E361">
            <v>17728.464</v>
          </cell>
        </row>
        <row r="362">
          <cell r="E362">
            <v>375.298</v>
          </cell>
        </row>
        <row r="363">
          <cell r="E363">
            <v>1990.4670000000001</v>
          </cell>
        </row>
        <row r="364">
          <cell r="E364">
            <v>6149.5649999999996</v>
          </cell>
        </row>
        <row r="365">
          <cell r="E365">
            <v>1213.5409999999999</v>
          </cell>
        </row>
        <row r="366">
          <cell r="E366">
            <v>313.28500000000003</v>
          </cell>
        </row>
        <row r="367">
          <cell r="E367">
            <v>118.88</v>
          </cell>
        </row>
        <row r="368">
          <cell r="E368">
            <v>833.66300000000001</v>
          </cell>
        </row>
        <row r="369">
          <cell r="E369">
            <v>197.88</v>
          </cell>
        </row>
        <row r="370">
          <cell r="E370">
            <v>211.21100000000001</v>
          </cell>
        </row>
        <row r="371">
          <cell r="E371">
            <v>5.9720000000000004</v>
          </cell>
        </row>
        <row r="372">
          <cell r="E372">
            <v>16.547999999999998</v>
          </cell>
        </row>
        <row r="373">
          <cell r="E373">
            <v>85.2</v>
          </cell>
        </row>
        <row r="375">
          <cell r="E375">
            <v>1.1890000000000001</v>
          </cell>
        </row>
        <row r="391">
          <cell r="E391">
            <v>1617.723</v>
          </cell>
        </row>
        <row r="392">
          <cell r="E392">
            <v>4.782</v>
          </cell>
        </row>
        <row r="403">
          <cell r="E403">
            <v>1332.81</v>
          </cell>
        </row>
        <row r="497">
          <cell r="E497">
            <v>362.91500000000002</v>
          </cell>
        </row>
        <row r="499">
          <cell r="E499">
            <v>366.572</v>
          </cell>
        </row>
        <row r="500">
          <cell r="E500">
            <v>8.2240000000000002</v>
          </cell>
        </row>
      </sheetData>
      <sheetData sheetId="8"/>
      <sheetData sheetId="9">
        <row r="212">
          <cell r="E212">
            <v>2.02</v>
          </cell>
        </row>
        <row r="213">
          <cell r="E213">
            <v>33.192</v>
          </cell>
        </row>
        <row r="214">
          <cell r="E214">
            <v>349.51499999999999</v>
          </cell>
        </row>
        <row r="215">
          <cell r="E215">
            <v>285.09500000000003</v>
          </cell>
        </row>
        <row r="223">
          <cell r="E223">
            <v>177.50200000000001</v>
          </cell>
        </row>
        <row r="236">
          <cell r="E236">
            <v>355.13299999999998</v>
          </cell>
        </row>
        <row r="237">
          <cell r="E237">
            <v>57.576000000000001</v>
          </cell>
        </row>
        <row r="239">
          <cell r="E239">
            <v>501.34100000000001</v>
          </cell>
        </row>
        <row r="240">
          <cell r="E240">
            <v>486.96100000000001</v>
          </cell>
        </row>
        <row r="243">
          <cell r="E243">
            <v>0.08</v>
          </cell>
        </row>
        <row r="326">
          <cell r="E326">
            <v>7895.7510000000002</v>
          </cell>
        </row>
        <row r="328">
          <cell r="E328">
            <v>0.83199999999999996</v>
          </cell>
        </row>
        <row r="329">
          <cell r="E329">
            <v>0.45700000000000002</v>
          </cell>
        </row>
        <row r="337">
          <cell r="E337">
            <v>2651.3690000000001</v>
          </cell>
        </row>
        <row r="338">
          <cell r="E338">
            <v>537.029</v>
          </cell>
        </row>
        <row r="340">
          <cell r="E340">
            <v>136.65</v>
          </cell>
        </row>
        <row r="344">
          <cell r="E344">
            <v>1.4750000000000001</v>
          </cell>
        </row>
        <row r="350">
          <cell r="E350">
            <v>4217.6840000000002</v>
          </cell>
        </row>
        <row r="352">
          <cell r="E352">
            <v>2.3010000000000002</v>
          </cell>
        </row>
        <row r="361">
          <cell r="E361">
            <v>17968.989000000001</v>
          </cell>
        </row>
        <row r="362">
          <cell r="E362">
            <v>355.012</v>
          </cell>
        </row>
        <row r="363">
          <cell r="E363">
            <v>2329.3589999999999</v>
          </cell>
        </row>
        <row r="364">
          <cell r="E364">
            <v>5749.4110000000001</v>
          </cell>
        </row>
        <row r="365">
          <cell r="E365">
            <v>1233.318</v>
          </cell>
        </row>
        <row r="366">
          <cell r="E366">
            <v>325.90199999999999</v>
          </cell>
        </row>
        <row r="367">
          <cell r="E367">
            <v>23.48</v>
          </cell>
        </row>
        <row r="368">
          <cell r="E368">
            <v>872.24800000000005</v>
          </cell>
        </row>
        <row r="369">
          <cell r="E369">
            <v>234.67500000000001</v>
          </cell>
        </row>
        <row r="370">
          <cell r="E370">
            <v>192.411</v>
          </cell>
        </row>
        <row r="371">
          <cell r="E371">
            <v>5.7889999999999997</v>
          </cell>
        </row>
        <row r="372">
          <cell r="E372">
            <v>15.944000000000001</v>
          </cell>
        </row>
        <row r="373">
          <cell r="E373">
            <v>63.84</v>
          </cell>
        </row>
        <row r="375">
          <cell r="E375">
            <v>1.1100000000000001</v>
          </cell>
        </row>
        <row r="391">
          <cell r="E391">
            <v>1416.34</v>
          </cell>
        </row>
        <row r="392">
          <cell r="E392">
            <v>7.4820000000000002</v>
          </cell>
        </row>
        <row r="403">
          <cell r="E403">
            <v>1305.9110000000001</v>
          </cell>
        </row>
        <row r="497">
          <cell r="E497">
            <v>519.87699999999995</v>
          </cell>
        </row>
        <row r="499">
          <cell r="E499">
            <v>362.19</v>
          </cell>
        </row>
        <row r="500">
          <cell r="E500">
            <v>12.241000000000001</v>
          </cell>
        </row>
      </sheetData>
      <sheetData sheetId="10"/>
      <sheetData sheetId="11"/>
      <sheetData sheetId="12">
        <row r="212">
          <cell r="E212">
            <v>1.843</v>
          </cell>
        </row>
        <row r="213">
          <cell r="E213">
            <v>32.04</v>
          </cell>
        </row>
        <row r="214">
          <cell r="E214">
            <v>358.89299999999997</v>
          </cell>
        </row>
        <row r="215">
          <cell r="E215">
            <v>299.67</v>
          </cell>
        </row>
        <row r="223">
          <cell r="E223">
            <v>204.56200000000001</v>
          </cell>
        </row>
        <row r="236">
          <cell r="E236">
            <v>520.673</v>
          </cell>
        </row>
        <row r="237">
          <cell r="E237">
            <v>93.123000000000005</v>
          </cell>
        </row>
        <row r="239">
          <cell r="E239">
            <v>182.398</v>
          </cell>
        </row>
        <row r="240">
          <cell r="E240">
            <v>403.64400000000001</v>
          </cell>
        </row>
        <row r="243">
          <cell r="E243">
            <v>0.127</v>
          </cell>
        </row>
        <row r="326">
          <cell r="E326">
            <v>9740.6460000000006</v>
          </cell>
        </row>
        <row r="328">
          <cell r="E328">
            <v>0.92</v>
          </cell>
        </row>
        <row r="329">
          <cell r="E329">
            <v>0.78300000000000003</v>
          </cell>
        </row>
        <row r="337">
          <cell r="E337">
            <v>2747.3090000000002</v>
          </cell>
        </row>
        <row r="338">
          <cell r="E338">
            <v>548.90300000000002</v>
          </cell>
        </row>
        <row r="340">
          <cell r="E340">
            <v>134.67699999999999</v>
          </cell>
        </row>
        <row r="344">
          <cell r="E344">
            <v>1.4570000000000001</v>
          </cell>
        </row>
        <row r="350">
          <cell r="E350">
            <v>4332.902</v>
          </cell>
        </row>
        <row r="352">
          <cell r="E352">
            <v>2.5529999999999999</v>
          </cell>
        </row>
        <row r="361">
          <cell r="E361">
            <v>22475.832999999999</v>
          </cell>
        </row>
        <row r="362">
          <cell r="E362">
            <v>318.36099999999999</v>
          </cell>
        </row>
        <row r="363">
          <cell r="E363">
            <v>2058.8490000000002</v>
          </cell>
        </row>
        <row r="364">
          <cell r="E364">
            <v>6424.8509999999997</v>
          </cell>
        </row>
        <row r="365">
          <cell r="E365">
            <v>1180.673</v>
          </cell>
        </row>
        <row r="366">
          <cell r="E366">
            <v>343.64299999999997</v>
          </cell>
        </row>
        <row r="367">
          <cell r="E367">
            <v>13.12</v>
          </cell>
        </row>
        <row r="368">
          <cell r="E368">
            <v>36.432000000000002</v>
          </cell>
        </row>
        <row r="369">
          <cell r="E369">
            <v>264.952</v>
          </cell>
        </row>
        <row r="370">
          <cell r="E370">
            <v>1101.9760000000001</v>
          </cell>
        </row>
        <row r="371">
          <cell r="E371">
            <v>4.5170000000000003</v>
          </cell>
        </row>
        <row r="372">
          <cell r="E372">
            <v>19.422000000000001</v>
          </cell>
        </row>
        <row r="373">
          <cell r="E373">
            <v>70.459999999999994</v>
          </cell>
        </row>
        <row r="375">
          <cell r="E375">
            <v>0.99199999999999999</v>
          </cell>
        </row>
        <row r="391">
          <cell r="E391">
            <v>1451.673</v>
          </cell>
        </row>
        <row r="392">
          <cell r="E392">
            <v>9.2899999999999991</v>
          </cell>
        </row>
        <row r="403">
          <cell r="E403">
            <v>1631.761</v>
          </cell>
        </row>
        <row r="497">
          <cell r="E497">
            <v>673.74199999999996</v>
          </cell>
        </row>
        <row r="498">
          <cell r="E498">
            <v>293.61200000000002</v>
          </cell>
        </row>
        <row r="499">
          <cell r="E499">
            <v>409.209</v>
          </cell>
        </row>
        <row r="500">
          <cell r="E500">
            <v>16.195</v>
          </cell>
        </row>
      </sheetData>
      <sheetData sheetId="13"/>
      <sheetData sheetId="14">
        <row r="212">
          <cell r="E212">
            <v>2.573</v>
          </cell>
        </row>
        <row r="213">
          <cell r="E213">
            <v>27.192</v>
          </cell>
        </row>
        <row r="214">
          <cell r="E214">
            <v>432.48700000000002</v>
          </cell>
        </row>
        <row r="215">
          <cell r="E215">
            <v>317.05200000000002</v>
          </cell>
        </row>
        <row r="223">
          <cell r="E223">
            <v>180.70500000000001</v>
          </cell>
        </row>
        <row r="236">
          <cell r="E236">
            <v>430.327</v>
          </cell>
        </row>
        <row r="237">
          <cell r="E237">
            <v>61.284999999999997</v>
          </cell>
        </row>
        <row r="239">
          <cell r="E239">
            <v>97.965999999999994</v>
          </cell>
        </row>
        <row r="240">
          <cell r="E240">
            <v>406.73099999999999</v>
          </cell>
        </row>
        <row r="243">
          <cell r="E243">
            <v>8.7999999999999995E-2</v>
          </cell>
        </row>
        <row r="326">
          <cell r="E326">
            <v>8187.41</v>
          </cell>
        </row>
        <row r="328">
          <cell r="E328">
            <v>0.93600000000000005</v>
          </cell>
        </row>
        <row r="329">
          <cell r="E329">
            <v>0.36199999999999999</v>
          </cell>
        </row>
        <row r="337">
          <cell r="E337">
            <v>2808.2330000000002</v>
          </cell>
        </row>
        <row r="338">
          <cell r="E338">
            <v>533.76599999999996</v>
          </cell>
        </row>
        <row r="340">
          <cell r="E340">
            <v>68.382000000000005</v>
          </cell>
        </row>
        <row r="344">
          <cell r="E344">
            <v>1.33</v>
          </cell>
        </row>
        <row r="350">
          <cell r="E350">
            <v>4373.6679999999997</v>
          </cell>
        </row>
        <row r="352">
          <cell r="E352">
            <v>3.3929999999999998</v>
          </cell>
        </row>
        <row r="361">
          <cell r="E361">
            <v>23494.782999999999</v>
          </cell>
        </row>
        <row r="362">
          <cell r="E362">
            <v>345.72199999999998</v>
          </cell>
        </row>
        <row r="363">
          <cell r="E363">
            <v>2051.4769999999999</v>
          </cell>
        </row>
        <row r="364">
          <cell r="E364">
            <v>5525.5420000000004</v>
          </cell>
        </row>
        <row r="365">
          <cell r="E365">
            <v>1308.384</v>
          </cell>
        </row>
        <row r="366">
          <cell r="E366">
            <v>376.53100000000001</v>
          </cell>
        </row>
        <row r="367">
          <cell r="E367">
            <v>14.6</v>
          </cell>
        </row>
        <row r="368">
          <cell r="E368">
            <v>838.86800000000005</v>
          </cell>
        </row>
        <row r="369">
          <cell r="E369">
            <v>284.10500000000002</v>
          </cell>
        </row>
        <row r="370">
          <cell r="E370">
            <v>206.47499999999999</v>
          </cell>
        </row>
        <row r="371">
          <cell r="E371">
            <v>4.6180000000000003</v>
          </cell>
        </row>
        <row r="372">
          <cell r="E372">
            <v>17.503</v>
          </cell>
        </row>
        <row r="373">
          <cell r="E373">
            <v>68.88</v>
          </cell>
        </row>
        <row r="375">
          <cell r="E375">
            <v>1.1080000000000001</v>
          </cell>
        </row>
        <row r="391">
          <cell r="E391">
            <v>1452.7719999999999</v>
          </cell>
        </row>
        <row r="392">
          <cell r="E392">
            <v>4.08</v>
          </cell>
        </row>
        <row r="403">
          <cell r="E403">
            <v>1741.806</v>
          </cell>
        </row>
        <row r="497">
          <cell r="E497">
            <v>674.08799999999997</v>
          </cell>
        </row>
        <row r="498">
          <cell r="E498">
            <v>294.245</v>
          </cell>
        </row>
        <row r="499">
          <cell r="E499">
            <v>448.11100000000005</v>
          </cell>
        </row>
        <row r="500">
          <cell r="E500">
            <v>16.562999999999999</v>
          </cell>
        </row>
      </sheetData>
      <sheetData sheetId="15"/>
      <sheetData sheetId="16">
        <row r="212">
          <cell r="E212">
            <v>4.5049999999999999</v>
          </cell>
        </row>
        <row r="213">
          <cell r="E213">
            <v>27.096</v>
          </cell>
        </row>
        <row r="214">
          <cell r="E214">
            <v>431.88099999999997</v>
          </cell>
        </row>
        <row r="215">
          <cell r="E215">
            <v>259.45699999999999</v>
          </cell>
        </row>
        <row r="223">
          <cell r="E223">
            <v>1220.7059999999999</v>
          </cell>
        </row>
        <row r="236">
          <cell r="E236">
            <v>520.43899999999996</v>
          </cell>
        </row>
        <row r="237">
          <cell r="E237">
            <v>16.495000000000001</v>
          </cell>
        </row>
        <row r="239">
          <cell r="E239">
            <v>225.85599999999999</v>
          </cell>
        </row>
        <row r="240">
          <cell r="E240">
            <v>413.44099999999997</v>
          </cell>
        </row>
        <row r="243">
          <cell r="E243">
            <v>2.5999999999999999E-2</v>
          </cell>
        </row>
        <row r="326">
          <cell r="E326">
            <v>8515.9619999999995</v>
          </cell>
        </row>
        <row r="328">
          <cell r="E328">
            <v>0.60599999999999998</v>
          </cell>
        </row>
        <row r="329">
          <cell r="E329">
            <v>0.78</v>
          </cell>
        </row>
        <row r="337">
          <cell r="E337">
            <v>2858.2809999999999</v>
          </cell>
        </row>
        <row r="338">
          <cell r="E338">
            <v>554.36900000000003</v>
          </cell>
        </row>
        <row r="340">
          <cell r="E340">
            <v>73.691999999999993</v>
          </cell>
        </row>
        <row r="344">
          <cell r="E344">
            <v>1.5620000000000001</v>
          </cell>
        </row>
        <row r="350">
          <cell r="E350">
            <v>4381.5479999999998</v>
          </cell>
        </row>
        <row r="352">
          <cell r="E352">
            <v>3.9889999999999999</v>
          </cell>
        </row>
        <row r="361">
          <cell r="E361">
            <v>20133.550999999999</v>
          </cell>
        </row>
        <row r="362">
          <cell r="E362">
            <v>476.178</v>
          </cell>
        </row>
        <row r="363">
          <cell r="E363">
            <v>1607.8969999999999</v>
          </cell>
        </row>
        <row r="364">
          <cell r="E364">
            <v>4815.3980000000001</v>
          </cell>
        </row>
        <row r="365">
          <cell r="E365">
            <v>1477.5830000000001</v>
          </cell>
        </row>
        <row r="366">
          <cell r="E366">
            <v>371.30399999999997</v>
          </cell>
        </row>
        <row r="367">
          <cell r="E367">
            <v>58.2</v>
          </cell>
        </row>
        <row r="368">
          <cell r="E368">
            <v>900.20799999999997</v>
          </cell>
        </row>
        <row r="369">
          <cell r="E369">
            <v>313.36</v>
          </cell>
        </row>
        <row r="370">
          <cell r="E370">
            <v>162.97499999999999</v>
          </cell>
        </row>
        <row r="371">
          <cell r="E371">
            <v>5.0449999999999999</v>
          </cell>
        </row>
        <row r="372">
          <cell r="E372">
            <v>52.45</v>
          </cell>
        </row>
        <row r="373">
          <cell r="E373">
            <v>71.14</v>
          </cell>
        </row>
        <row r="375">
          <cell r="E375">
            <v>1.288</v>
          </cell>
        </row>
        <row r="391">
          <cell r="E391">
            <v>1486.5809999999999</v>
          </cell>
        </row>
        <row r="392">
          <cell r="E392">
            <v>5.9790000000000001</v>
          </cell>
        </row>
        <row r="403">
          <cell r="E403">
            <v>1643.7370000000001</v>
          </cell>
        </row>
        <row r="497">
          <cell r="E497">
            <v>691.048</v>
          </cell>
        </row>
        <row r="498">
          <cell r="E498">
            <v>245.96100000000001</v>
          </cell>
        </row>
        <row r="499">
          <cell r="E499">
            <v>368.71500000000003</v>
          </cell>
        </row>
        <row r="500">
          <cell r="E500">
            <v>13.271000000000001</v>
          </cell>
        </row>
      </sheetData>
      <sheetData sheetId="17"/>
      <sheetData sheetId="18"/>
      <sheetData sheetId="19">
        <row r="212">
          <cell r="E212">
            <v>2.7269999999999999</v>
          </cell>
        </row>
        <row r="213">
          <cell r="E213">
            <v>31.454000000000001</v>
          </cell>
        </row>
        <row r="214">
          <cell r="E214">
            <v>425.44499999999999</v>
          </cell>
        </row>
        <row r="215">
          <cell r="E215">
            <v>239.797</v>
          </cell>
        </row>
        <row r="223">
          <cell r="E223">
            <v>2397.4369999999999</v>
          </cell>
        </row>
        <row r="236">
          <cell r="E236">
            <v>765.77499999999998</v>
          </cell>
        </row>
        <row r="237">
          <cell r="E237">
            <v>173.012</v>
          </cell>
        </row>
        <row r="239">
          <cell r="E239">
            <v>824.55899999999997</v>
          </cell>
        </row>
        <row r="240">
          <cell r="E240">
            <v>589.43200000000002</v>
          </cell>
        </row>
        <row r="243">
          <cell r="E243">
            <v>0.254</v>
          </cell>
        </row>
        <row r="326">
          <cell r="E326">
            <v>7302.2209999999995</v>
          </cell>
        </row>
        <row r="328">
          <cell r="E328">
            <v>0.8</v>
          </cell>
        </row>
        <row r="329">
          <cell r="E329">
            <v>7.9560000000000004</v>
          </cell>
        </row>
        <row r="337">
          <cell r="E337">
            <v>3527.114</v>
          </cell>
        </row>
        <row r="338">
          <cell r="E338">
            <v>642.404</v>
          </cell>
        </row>
        <row r="340">
          <cell r="E340">
            <v>71.316000000000003</v>
          </cell>
        </row>
        <row r="344">
          <cell r="E344">
            <v>1.806</v>
          </cell>
        </row>
        <row r="350">
          <cell r="E350">
            <v>4506.0209999999997</v>
          </cell>
        </row>
        <row r="352">
          <cell r="E352">
            <v>6.6970000000000001</v>
          </cell>
        </row>
        <row r="361">
          <cell r="E361">
            <v>23205.153999999999</v>
          </cell>
        </row>
        <row r="362">
          <cell r="E362">
            <v>767.87</v>
          </cell>
        </row>
        <row r="363">
          <cell r="E363">
            <v>1340.9190000000001</v>
          </cell>
        </row>
        <row r="364">
          <cell r="E364">
            <v>5683.076</v>
          </cell>
        </row>
        <row r="365">
          <cell r="E365">
            <v>2313.7139999999999</v>
          </cell>
        </row>
        <row r="366">
          <cell r="E366">
            <v>377.99599999999998</v>
          </cell>
        </row>
        <row r="367">
          <cell r="E367">
            <v>44.64</v>
          </cell>
        </row>
        <row r="368">
          <cell r="E368">
            <v>767.25699999999995</v>
          </cell>
        </row>
        <row r="369">
          <cell r="E369">
            <v>272.45299999999997</v>
          </cell>
        </row>
        <row r="370">
          <cell r="E370">
            <v>246.101</v>
          </cell>
        </row>
        <row r="371">
          <cell r="E371">
            <v>5.7370000000000001</v>
          </cell>
        </row>
        <row r="372">
          <cell r="E372">
            <v>17.085999999999999</v>
          </cell>
        </row>
        <row r="373">
          <cell r="E373">
            <v>104.86</v>
          </cell>
        </row>
        <row r="375">
          <cell r="E375">
            <v>1.726</v>
          </cell>
        </row>
        <row r="391">
          <cell r="E391">
            <v>2134.9259999999999</v>
          </cell>
        </row>
        <row r="392">
          <cell r="E392">
            <v>8.0790000000000006</v>
          </cell>
        </row>
        <row r="403">
          <cell r="E403">
            <v>1767.614</v>
          </cell>
        </row>
        <row r="497">
          <cell r="E497">
            <v>949.33100000000002</v>
          </cell>
        </row>
        <row r="498">
          <cell r="E498">
            <v>252.56</v>
          </cell>
        </row>
        <row r="499">
          <cell r="E499">
            <v>465.09700000000004</v>
          </cell>
        </row>
        <row r="500">
          <cell r="E500">
            <v>16.741</v>
          </cell>
        </row>
      </sheetData>
      <sheetData sheetId="20"/>
      <sheetData sheetId="21">
        <row r="212">
          <cell r="E212">
            <v>2.4079999999999999</v>
          </cell>
        </row>
        <row r="213">
          <cell r="E213">
            <v>27.978000000000002</v>
          </cell>
        </row>
        <row r="214">
          <cell r="E214">
            <v>584.476</v>
          </cell>
        </row>
        <row r="215">
          <cell r="E215">
            <v>213.83</v>
          </cell>
        </row>
        <row r="223">
          <cell r="E223">
            <v>2106.92</v>
          </cell>
        </row>
        <row r="236">
          <cell r="E236">
            <v>1053.915</v>
          </cell>
        </row>
        <row r="237">
          <cell r="E237">
            <v>506.30900000000003</v>
          </cell>
        </row>
        <row r="239">
          <cell r="E239">
            <v>1345.066</v>
          </cell>
        </row>
        <row r="240">
          <cell r="E240">
            <v>1018.566</v>
          </cell>
        </row>
        <row r="243">
          <cell r="E243">
            <v>0.73299999999999998</v>
          </cell>
        </row>
        <row r="326">
          <cell r="E326">
            <v>4613.4340000000002</v>
          </cell>
        </row>
        <row r="328">
          <cell r="E328">
            <v>1.1439999999999999</v>
          </cell>
        </row>
        <row r="329">
          <cell r="E329">
            <v>12.260999999999999</v>
          </cell>
        </row>
        <row r="337">
          <cell r="E337">
            <v>3835.2649999999999</v>
          </cell>
        </row>
        <row r="338">
          <cell r="E338">
            <v>706.26199999999994</v>
          </cell>
        </row>
        <row r="340">
          <cell r="E340">
            <v>130.637</v>
          </cell>
        </row>
        <row r="344">
          <cell r="E344">
            <v>2.1419999999999999</v>
          </cell>
        </row>
        <row r="350">
          <cell r="E350">
            <v>4372.0410000000002</v>
          </cell>
        </row>
        <row r="352">
          <cell r="E352">
            <v>12.637</v>
          </cell>
        </row>
        <row r="361">
          <cell r="E361">
            <v>23503.686000000002</v>
          </cell>
        </row>
        <row r="362">
          <cell r="E362">
            <v>885.44500000000005</v>
          </cell>
        </row>
        <row r="363">
          <cell r="E363">
            <v>1671.8320000000001</v>
          </cell>
        </row>
        <row r="364">
          <cell r="E364">
            <v>6674.223</v>
          </cell>
        </row>
        <row r="365">
          <cell r="E365">
            <v>2916.386</v>
          </cell>
        </row>
        <row r="366">
          <cell r="E366">
            <v>213.98400000000001</v>
          </cell>
        </row>
        <row r="367">
          <cell r="E367">
            <v>70.28</v>
          </cell>
        </row>
        <row r="368">
          <cell r="E368">
            <v>412.024</v>
          </cell>
        </row>
        <row r="369">
          <cell r="E369">
            <v>265.17599999999999</v>
          </cell>
        </row>
        <row r="370">
          <cell r="E370">
            <v>225.654</v>
          </cell>
        </row>
        <row r="371">
          <cell r="E371">
            <v>7.0780000000000003</v>
          </cell>
        </row>
        <row r="372">
          <cell r="E372">
            <v>19.221</v>
          </cell>
        </row>
        <row r="373">
          <cell r="E373">
            <v>72.459999999999994</v>
          </cell>
        </row>
        <row r="375">
          <cell r="E375">
            <v>1.8780000000000001</v>
          </cell>
        </row>
        <row r="391">
          <cell r="E391">
            <v>2211.373</v>
          </cell>
        </row>
        <row r="392">
          <cell r="E392">
            <v>6.7610000000000001</v>
          </cell>
        </row>
        <row r="403">
          <cell r="E403">
            <v>1416.76</v>
          </cell>
        </row>
        <row r="497">
          <cell r="E497">
            <v>1034.6669999999999</v>
          </cell>
        </row>
        <row r="498">
          <cell r="E498">
            <v>232.392</v>
          </cell>
        </row>
        <row r="499">
          <cell r="E499">
            <v>681.16</v>
          </cell>
        </row>
        <row r="500">
          <cell r="E500">
            <v>23.994999999999997</v>
          </cell>
        </row>
      </sheetData>
      <sheetData sheetId="22"/>
      <sheetData sheetId="23">
        <row r="212">
          <cell r="E212">
            <v>0</v>
          </cell>
        </row>
        <row r="213">
          <cell r="E213">
            <v>16.440000000000001</v>
          </cell>
        </row>
        <row r="214">
          <cell r="E214">
            <v>617.21100000000001</v>
          </cell>
        </row>
        <row r="215">
          <cell r="E215">
            <v>201.06299999999999</v>
          </cell>
        </row>
        <row r="223">
          <cell r="E223">
            <v>2331.1149999999998</v>
          </cell>
        </row>
        <row r="236">
          <cell r="E236">
            <v>1109.018</v>
          </cell>
        </row>
        <row r="237">
          <cell r="E237">
            <v>533.09</v>
          </cell>
        </row>
        <row r="239">
          <cell r="E239">
            <v>1492.3110000000001</v>
          </cell>
        </row>
        <row r="240">
          <cell r="E240">
            <v>1097.2560000000001</v>
          </cell>
        </row>
        <row r="243">
          <cell r="E243">
            <v>0.73399999999999999</v>
          </cell>
        </row>
        <row r="326">
          <cell r="E326">
            <v>1937.675</v>
          </cell>
        </row>
        <row r="328">
          <cell r="E328">
            <v>1.071</v>
          </cell>
        </row>
        <row r="329">
          <cell r="E329">
            <v>17.817</v>
          </cell>
        </row>
        <row r="337">
          <cell r="E337">
            <v>3855.0479999999998</v>
          </cell>
        </row>
        <row r="338">
          <cell r="E338">
            <v>802.07500000000005</v>
          </cell>
        </row>
        <row r="340">
          <cell r="E340">
            <v>617.14700000000005</v>
          </cell>
        </row>
        <row r="344">
          <cell r="E344">
            <v>2.2509999999999999</v>
          </cell>
        </row>
        <row r="350">
          <cell r="E350">
            <v>4673.2979999999998</v>
          </cell>
        </row>
        <row r="352">
          <cell r="E352">
            <v>10.265000000000001</v>
          </cell>
        </row>
        <row r="361">
          <cell r="E361">
            <v>26194.475000000002</v>
          </cell>
        </row>
        <row r="362">
          <cell r="E362">
            <v>930.85199999999998</v>
          </cell>
        </row>
        <row r="363">
          <cell r="E363">
            <v>1808.8589999999999</v>
          </cell>
        </row>
        <row r="364">
          <cell r="E364">
            <v>6981.5509999999995</v>
          </cell>
        </row>
        <row r="365">
          <cell r="E365">
            <v>3533.741</v>
          </cell>
        </row>
        <row r="366">
          <cell r="E366">
            <v>214.58</v>
          </cell>
        </row>
        <row r="367">
          <cell r="E367">
            <v>77.12</v>
          </cell>
        </row>
        <row r="368">
          <cell r="E368">
            <v>487.45499999999998</v>
          </cell>
        </row>
        <row r="369">
          <cell r="E369">
            <v>362.55900000000003</v>
          </cell>
        </row>
        <row r="370">
          <cell r="E370">
            <v>204.73400000000001</v>
          </cell>
        </row>
        <row r="371">
          <cell r="E371">
            <v>11.172000000000001</v>
          </cell>
        </row>
        <row r="372">
          <cell r="E372">
            <v>14.936</v>
          </cell>
        </row>
        <row r="373">
          <cell r="E373">
            <v>72.459999999999994</v>
          </cell>
        </row>
        <row r="375">
          <cell r="E375">
            <v>1.913</v>
          </cell>
        </row>
        <row r="391">
          <cell r="E391">
            <v>2276.0659999999998</v>
          </cell>
        </row>
        <row r="392">
          <cell r="E392">
            <v>6.7939999999999996</v>
          </cell>
        </row>
        <row r="403">
          <cell r="E403">
            <v>1254.624</v>
          </cell>
        </row>
        <row r="497">
          <cell r="E497">
            <v>1107.922</v>
          </cell>
        </row>
        <row r="498">
          <cell r="E498">
            <v>268.37200000000001</v>
          </cell>
        </row>
        <row r="499">
          <cell r="E499">
            <v>957.54300000000001</v>
          </cell>
        </row>
        <row r="500">
          <cell r="E500">
            <v>29.975999999999999</v>
          </cell>
        </row>
      </sheetData>
      <sheetData sheetId="24"/>
      <sheetData sheetId="25"/>
      <sheetData sheetId="26"/>
      <sheetData sheetId="27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U129"/>
  <sheetViews>
    <sheetView tabSelected="1" view="pageBreakPreview" topLeftCell="B1" zoomScale="80" zoomScaleNormal="80" zoomScaleSheetLayoutView="80" workbookViewId="0">
      <pane xSplit="1" ySplit="3" topLeftCell="C4" activePane="bottomRight" state="frozen"/>
      <selection activeCell="B1" sqref="B1"/>
      <selection pane="topRight" activeCell="C1" sqref="C1"/>
      <selection pane="bottomLeft" activeCell="B4" sqref="B4"/>
      <selection pane="bottomRight" activeCell="L81" sqref="L81"/>
    </sheetView>
  </sheetViews>
  <sheetFormatPr defaultRowHeight="12.75"/>
  <cols>
    <col min="1" max="1" width="9.140625" style="1"/>
    <col min="2" max="2" width="26.140625" style="1" customWidth="1"/>
    <col min="3" max="14" width="12" style="1" bestFit="1" customWidth="1"/>
    <col min="15" max="15" width="13.42578125" style="1" customWidth="1"/>
    <col min="16" max="16" width="12.42578125" style="1" customWidth="1"/>
    <col min="17" max="17" width="14.42578125" style="1" customWidth="1"/>
    <col min="18" max="18" width="11.85546875" style="1" customWidth="1"/>
    <col min="19" max="19" width="11.7109375" style="1" customWidth="1"/>
    <col min="20" max="20" width="5.42578125" style="1" customWidth="1"/>
    <col min="21" max="16384" width="9.140625" style="1"/>
  </cols>
  <sheetData>
    <row r="1" spans="2:21" hidden="1"/>
    <row r="2" spans="2:21" ht="13.5" hidden="1" thickBot="1"/>
    <row r="3" spans="2:21" ht="19.5" hidden="1" customHeight="1">
      <c r="B3" s="2" t="s">
        <v>20</v>
      </c>
      <c r="C3" s="3">
        <v>42005</v>
      </c>
      <c r="D3" s="3">
        <v>42036</v>
      </c>
      <c r="E3" s="3">
        <v>42064</v>
      </c>
      <c r="F3" s="3">
        <v>42095</v>
      </c>
      <c r="G3" s="3">
        <v>42125</v>
      </c>
      <c r="H3" s="3">
        <v>42156</v>
      </c>
      <c r="I3" s="3">
        <v>42186</v>
      </c>
      <c r="J3" s="3">
        <v>42217</v>
      </c>
      <c r="K3" s="3">
        <v>42248</v>
      </c>
      <c r="L3" s="3">
        <v>42278</v>
      </c>
      <c r="M3" s="3">
        <v>42309</v>
      </c>
      <c r="N3" s="4">
        <v>42339</v>
      </c>
      <c r="O3" s="5" t="s">
        <v>0</v>
      </c>
      <c r="Q3" s="1" t="s">
        <v>19</v>
      </c>
    </row>
    <row r="4" spans="2:21" hidden="1">
      <c r="B4" s="6" t="s">
        <v>1</v>
      </c>
      <c r="C4" s="7">
        <f>C5+C20</f>
        <v>261364.22663483224</v>
      </c>
      <c r="D4" s="7">
        <f t="shared" ref="D4:N4" si="0">D5+D20</f>
        <v>258995.58160185657</v>
      </c>
      <c r="E4" s="7">
        <f t="shared" si="0"/>
        <v>251966.57945127896</v>
      </c>
      <c r="F4" s="7">
        <f t="shared" si="0"/>
        <v>242763.42192179037</v>
      </c>
      <c r="G4" s="7">
        <f t="shared" si="0"/>
        <v>255880.4732922281</v>
      </c>
      <c r="H4" s="7">
        <f t="shared" si="0"/>
        <v>262965.29356574436</v>
      </c>
      <c r="I4" s="7">
        <f t="shared" si="0"/>
        <v>273807.55573973776</v>
      </c>
      <c r="J4" s="7">
        <f t="shared" si="0"/>
        <v>271187.47064411285</v>
      </c>
      <c r="K4" s="7">
        <f t="shared" si="0"/>
        <v>241372.3764177491</v>
      </c>
      <c r="L4" s="7">
        <f t="shared" si="0"/>
        <v>243816.45690560946</v>
      </c>
      <c r="M4" s="7">
        <f t="shared" si="0"/>
        <v>252251.85445492837</v>
      </c>
      <c r="N4" s="8">
        <f t="shared" si="0"/>
        <v>294198.70937013172</v>
      </c>
      <c r="O4" s="9">
        <f>O5+O20</f>
        <v>3110569.9999999995</v>
      </c>
      <c r="Q4" s="1" t="s">
        <v>16</v>
      </c>
      <c r="R4" s="1" t="s">
        <v>17</v>
      </c>
      <c r="S4" s="1" t="s">
        <v>18</v>
      </c>
    </row>
    <row r="5" spans="2:21" hidden="1">
      <c r="B5" s="6" t="s">
        <v>2</v>
      </c>
      <c r="C5" s="7">
        <f>C6</f>
        <v>11941.245968165533</v>
      </c>
      <c r="D5" s="7">
        <f t="shared" ref="D5:N5" si="1">D6</f>
        <v>10588.964935189917</v>
      </c>
      <c r="E5" s="7">
        <f t="shared" si="1"/>
        <v>10676.747784612297</v>
      </c>
      <c r="F5" s="7">
        <f t="shared" si="1"/>
        <v>8412.9332551237112</v>
      </c>
      <c r="G5" s="7">
        <f t="shared" si="1"/>
        <v>8156.8026255614186</v>
      </c>
      <c r="H5" s="7">
        <f t="shared" si="1"/>
        <v>9000.5798990776948</v>
      </c>
      <c r="I5" s="7">
        <f t="shared" si="1"/>
        <v>9930.8340730710552</v>
      </c>
      <c r="J5" s="7">
        <f t="shared" si="1"/>
        <v>10456.822977446185</v>
      </c>
      <c r="K5" s="7">
        <f t="shared" si="1"/>
        <v>11280.4677510824</v>
      </c>
      <c r="L5" s="7">
        <f t="shared" si="1"/>
        <v>10981.467238942807</v>
      </c>
      <c r="M5" s="7">
        <f t="shared" si="1"/>
        <v>10960.761788261747</v>
      </c>
      <c r="N5" s="8">
        <f t="shared" si="1"/>
        <v>10824.17970346511</v>
      </c>
      <c r="O5" s="9">
        <f>O6</f>
        <v>123211.80799999987</v>
      </c>
      <c r="Q5" s="31">
        <f>Q6+Q31</f>
        <v>1603963</v>
      </c>
      <c r="R5" s="32">
        <f>R6+R31</f>
        <v>1506607</v>
      </c>
      <c r="S5" s="33">
        <f>Q5+R5</f>
        <v>3110570</v>
      </c>
    </row>
    <row r="6" spans="2:21" ht="13.5" hidden="1">
      <c r="B6" s="10" t="s">
        <v>3</v>
      </c>
      <c r="C6" s="11">
        <f>SUM(C7:C12)</f>
        <v>11941.245968165533</v>
      </c>
      <c r="D6" s="11">
        <f t="shared" ref="D6:N6" si="2">SUM(D7:D12)</f>
        <v>10588.964935189917</v>
      </c>
      <c r="E6" s="11">
        <f t="shared" si="2"/>
        <v>10676.747784612297</v>
      </c>
      <c r="F6" s="11">
        <f t="shared" si="2"/>
        <v>8412.9332551237112</v>
      </c>
      <c r="G6" s="11">
        <f t="shared" si="2"/>
        <v>8156.8026255614186</v>
      </c>
      <c r="H6" s="11">
        <f t="shared" si="2"/>
        <v>9000.5798990776948</v>
      </c>
      <c r="I6" s="11">
        <f t="shared" si="2"/>
        <v>9930.8340730710552</v>
      </c>
      <c r="J6" s="11">
        <f t="shared" si="2"/>
        <v>10456.822977446185</v>
      </c>
      <c r="K6" s="11">
        <f t="shared" si="2"/>
        <v>11280.4677510824</v>
      </c>
      <c r="L6" s="11">
        <f t="shared" si="2"/>
        <v>10981.467238942807</v>
      </c>
      <c r="M6" s="11">
        <f t="shared" si="2"/>
        <v>10960.761788261747</v>
      </c>
      <c r="N6" s="12">
        <f t="shared" si="2"/>
        <v>10824.17970346511</v>
      </c>
      <c r="O6" s="13">
        <f>SUM(O7:O12)</f>
        <v>123211.80799999987</v>
      </c>
      <c r="Q6" s="28">
        <f>SUM(Q7:Q12)</f>
        <v>1195298</v>
      </c>
      <c r="R6" s="29">
        <f>SUM(R7:R12)</f>
        <v>1096458</v>
      </c>
      <c r="S6" s="30">
        <f t="shared" ref="S6:S12" si="3">Q6+R6</f>
        <v>2291756</v>
      </c>
    </row>
    <row r="7" spans="2:21" hidden="1">
      <c r="B7" s="14" t="s">
        <v>4</v>
      </c>
      <c r="C7" s="15">
        <v>1600.5619999999999</v>
      </c>
      <c r="D7" s="15">
        <v>1723.2650000000001</v>
      </c>
      <c r="E7" s="15">
        <v>1960.433</v>
      </c>
      <c r="F7" s="15">
        <v>1885.4369999999999</v>
      </c>
      <c r="G7" s="15">
        <v>2074.3870000000002</v>
      </c>
      <c r="H7" s="15">
        <v>2643.2890000000002</v>
      </c>
      <c r="I7" s="15">
        <v>3094.3739999999998</v>
      </c>
      <c r="J7" s="15">
        <v>3210.4319999999998</v>
      </c>
      <c r="K7" s="15">
        <v>4762.1679999999997</v>
      </c>
      <c r="L7" s="15">
        <v>2734.4960000000001</v>
      </c>
      <c r="M7" s="15">
        <v>2653.913</v>
      </c>
      <c r="N7" s="15">
        <v>2755.01</v>
      </c>
      <c r="O7" s="16">
        <f>SUM(C7:N7)</f>
        <v>31097.766000000003</v>
      </c>
      <c r="P7" s="25">
        <f>S7-O7-O22</f>
        <v>0</v>
      </c>
      <c r="Q7" s="26">
        <v>700554</v>
      </c>
      <c r="R7" s="26">
        <v>635157</v>
      </c>
      <c r="S7" s="27">
        <f t="shared" si="3"/>
        <v>1335711</v>
      </c>
      <c r="U7" s="1">
        <f>P7/12</f>
        <v>0</v>
      </c>
    </row>
    <row r="8" spans="2:21" hidden="1">
      <c r="B8" s="14" t="s">
        <v>5</v>
      </c>
      <c r="C8" s="15">
        <v>8874.0873014988774</v>
      </c>
      <c r="D8" s="15">
        <v>7443.08826852326</v>
      </c>
      <c r="E8" s="15">
        <v>7248.0951179456397</v>
      </c>
      <c r="F8" s="15">
        <v>5103.8025884570543</v>
      </c>
      <c r="G8" s="15">
        <v>4517.4509588947612</v>
      </c>
      <c r="H8" s="15">
        <v>4732.5822324110359</v>
      </c>
      <c r="I8" s="15">
        <v>5290.9404064043993</v>
      </c>
      <c r="J8" s="15">
        <v>5388.3753107795274</v>
      </c>
      <c r="K8" s="15">
        <v>5024.0800844157448</v>
      </c>
      <c r="L8" s="15">
        <v>6820.8775722761502</v>
      </c>
      <c r="M8" s="15">
        <v>6832.0811215950907</v>
      </c>
      <c r="N8" s="15">
        <v>6529.5390367984546</v>
      </c>
      <c r="O8" s="16">
        <f t="shared" ref="O8:O12" si="4">SUM(C8:N8)</f>
        <v>73804.999999999985</v>
      </c>
      <c r="P8" s="25">
        <f>O8-S8</f>
        <v>0</v>
      </c>
      <c r="Q8" s="26">
        <v>40958</v>
      </c>
      <c r="R8" s="26">
        <v>32847</v>
      </c>
      <c r="S8" s="27">
        <f t="shared" si="3"/>
        <v>73805</v>
      </c>
      <c r="U8" s="1">
        <f t="shared" ref="U8:U12" si="5">P8/12</f>
        <v>0</v>
      </c>
    </row>
    <row r="9" spans="2:21" hidden="1">
      <c r="B9" s="14" t="s">
        <v>6</v>
      </c>
      <c r="C9" s="17">
        <v>429.16666666666669</v>
      </c>
      <c r="D9" s="17">
        <v>429.16666666666669</v>
      </c>
      <c r="E9" s="17">
        <v>429.16666666666669</v>
      </c>
      <c r="F9" s="17">
        <v>429.16666666666669</v>
      </c>
      <c r="G9" s="17">
        <v>429.16666666666669</v>
      </c>
      <c r="H9" s="17">
        <v>429.16666666666669</v>
      </c>
      <c r="I9" s="17">
        <v>416.16666666666669</v>
      </c>
      <c r="J9" s="17">
        <v>416.16666666666669</v>
      </c>
      <c r="K9" s="17">
        <v>416.16666666666669</v>
      </c>
      <c r="L9" s="17">
        <v>416.16666666666669</v>
      </c>
      <c r="M9" s="17">
        <v>416.16666666666669</v>
      </c>
      <c r="N9" s="17">
        <v>416.16666666666669</v>
      </c>
      <c r="O9" s="16">
        <f t="shared" si="4"/>
        <v>5072</v>
      </c>
      <c r="P9" s="25">
        <f>O9-S9</f>
        <v>0</v>
      </c>
      <c r="Q9" s="26">
        <v>2575</v>
      </c>
      <c r="R9" s="26">
        <v>2497</v>
      </c>
      <c r="S9" s="27">
        <f t="shared" si="3"/>
        <v>5072</v>
      </c>
      <c r="U9" s="1">
        <f t="shared" si="5"/>
        <v>0</v>
      </c>
    </row>
    <row r="10" spans="2:21" hidden="1">
      <c r="B10" s="14" t="s">
        <v>7</v>
      </c>
      <c r="C10" s="15">
        <v>0</v>
      </c>
      <c r="D10" s="15">
        <v>0</v>
      </c>
      <c r="E10" s="15">
        <v>0</v>
      </c>
      <c r="F10" s="15">
        <v>0</v>
      </c>
      <c r="G10" s="15">
        <v>0</v>
      </c>
      <c r="H10" s="15">
        <v>0</v>
      </c>
      <c r="I10" s="15">
        <v>0</v>
      </c>
      <c r="J10" s="15">
        <v>0</v>
      </c>
      <c r="K10" s="15">
        <v>0</v>
      </c>
      <c r="L10" s="15">
        <v>0</v>
      </c>
      <c r="M10" s="15">
        <v>0</v>
      </c>
      <c r="N10" s="15">
        <v>0</v>
      </c>
      <c r="O10" s="16">
        <f t="shared" si="4"/>
        <v>0</v>
      </c>
      <c r="P10" s="25">
        <f>S10-O10-O23</f>
        <v>0</v>
      </c>
      <c r="Q10" s="26">
        <v>53671</v>
      </c>
      <c r="R10" s="26">
        <v>54385</v>
      </c>
      <c r="S10" s="27">
        <f t="shared" si="3"/>
        <v>108056</v>
      </c>
      <c r="U10" s="1">
        <f t="shared" si="5"/>
        <v>0</v>
      </c>
    </row>
    <row r="11" spans="2:21" hidden="1">
      <c r="B11" s="14" t="s">
        <v>8</v>
      </c>
      <c r="C11" s="15">
        <v>1023.6559999999902</v>
      </c>
      <c r="D11" s="15">
        <v>979.97699999999031</v>
      </c>
      <c r="E11" s="15">
        <v>1025.0609999999904</v>
      </c>
      <c r="F11" s="15">
        <v>982.69099999999025</v>
      </c>
      <c r="G11" s="15">
        <v>1122.2869999999903</v>
      </c>
      <c r="H11" s="15">
        <v>1183.3599999999904</v>
      </c>
      <c r="I11" s="15">
        <f>(5900.63-5220)+434.99999999999</f>
        <v>1115.6299999999901</v>
      </c>
      <c r="J11" s="15">
        <v>1428.6769999999904</v>
      </c>
      <c r="K11" s="15">
        <v>1066.4299999999903</v>
      </c>
      <c r="L11" s="15">
        <v>997.67599999999038</v>
      </c>
      <c r="M11" s="15">
        <v>1046.7829999999904</v>
      </c>
      <c r="N11" s="15">
        <v>1111.4039999999902</v>
      </c>
      <c r="O11" s="16">
        <f t="shared" si="4"/>
        <v>13083.631999999883</v>
      </c>
      <c r="P11" s="25">
        <f t="shared" ref="P11:P12" si="6">S11-O11-O24</f>
        <v>0</v>
      </c>
      <c r="Q11" s="26">
        <v>286527</v>
      </c>
      <c r="R11" s="26">
        <v>274691</v>
      </c>
      <c r="S11" s="27">
        <f t="shared" si="3"/>
        <v>561218</v>
      </c>
      <c r="U11" s="1">
        <f t="shared" si="5"/>
        <v>0</v>
      </c>
    </row>
    <row r="12" spans="2:21" hidden="1">
      <c r="B12" s="14" t="s">
        <v>9</v>
      </c>
      <c r="C12" s="15">
        <v>13.773999999999999</v>
      </c>
      <c r="D12" s="15">
        <v>13.468</v>
      </c>
      <c r="E12" s="15">
        <v>13.992000000000001</v>
      </c>
      <c r="F12" s="15">
        <v>11.836</v>
      </c>
      <c r="G12" s="15">
        <v>13.510999999999999</v>
      </c>
      <c r="H12" s="15">
        <v>12.182</v>
      </c>
      <c r="I12" s="15">
        <v>13.723000000000001</v>
      </c>
      <c r="J12" s="15">
        <v>13.172000000000001</v>
      </c>
      <c r="K12" s="15">
        <v>11.622999999999999</v>
      </c>
      <c r="L12" s="15">
        <v>12.250999999999999</v>
      </c>
      <c r="M12" s="15">
        <v>11.818</v>
      </c>
      <c r="N12" s="15">
        <v>12.06</v>
      </c>
      <c r="O12" s="16">
        <f t="shared" si="4"/>
        <v>153.41</v>
      </c>
      <c r="P12" s="25">
        <f t="shared" si="6"/>
        <v>0</v>
      </c>
      <c r="Q12" s="26">
        <v>111013</v>
      </c>
      <c r="R12" s="26">
        <v>96881</v>
      </c>
      <c r="S12" s="27">
        <f t="shared" si="3"/>
        <v>207894</v>
      </c>
      <c r="U12" s="1">
        <f t="shared" si="5"/>
        <v>0</v>
      </c>
    </row>
    <row r="13" spans="2:21" ht="13.5" hidden="1">
      <c r="B13" s="44" t="s">
        <v>10</v>
      </c>
      <c r="C13" s="39">
        <f>SUM(C14:C19)</f>
        <v>15.572899543378995</v>
      </c>
      <c r="D13" s="39">
        <f t="shared" ref="D13:N13" si="7">SUM(D14:D19)</f>
        <v>15.331899543378997</v>
      </c>
      <c r="E13" s="39">
        <f t="shared" si="7"/>
        <v>15.482899543378995</v>
      </c>
      <c r="F13" s="39">
        <f t="shared" si="7"/>
        <v>15.420899543378995</v>
      </c>
      <c r="G13" s="39">
        <f t="shared" si="7"/>
        <v>15.974899543378996</v>
      </c>
      <c r="H13" s="39">
        <f t="shared" si="7"/>
        <v>17.026899543378995</v>
      </c>
      <c r="I13" s="39">
        <f t="shared" si="7"/>
        <v>17.141091324200914</v>
      </c>
      <c r="J13" s="39">
        <f t="shared" si="7"/>
        <v>17.793091324200912</v>
      </c>
      <c r="K13" s="39">
        <f t="shared" si="7"/>
        <v>19.386091324200912</v>
      </c>
      <c r="L13" s="39">
        <f t="shared" si="7"/>
        <v>16.005091324200912</v>
      </c>
      <c r="M13" s="39">
        <f t="shared" si="7"/>
        <v>16.163091324200913</v>
      </c>
      <c r="N13" s="39">
        <f t="shared" si="7"/>
        <v>16.038091324200913</v>
      </c>
      <c r="O13" s="40">
        <f>SUM(O14:O19)</f>
        <v>16.444745433789958</v>
      </c>
      <c r="Q13" s="28">
        <f>SUM(Q14:Q19)</f>
        <v>360.52700000000004</v>
      </c>
      <c r="R13" s="29">
        <f>SUM(R14:R19)</f>
        <v>339.48200000000003</v>
      </c>
      <c r="S13" s="30">
        <f>(Q13+R13)/2</f>
        <v>350.00450000000001</v>
      </c>
    </row>
    <row r="14" spans="2:21" hidden="1">
      <c r="B14" s="41" t="s">
        <v>4</v>
      </c>
      <c r="C14" s="42">
        <v>3.1419999999999999</v>
      </c>
      <c r="D14" s="42">
        <v>3.278</v>
      </c>
      <c r="E14" s="42">
        <v>3.4489999999999998</v>
      </c>
      <c r="F14" s="42">
        <v>3.29</v>
      </c>
      <c r="G14" s="42">
        <v>3.7669999999999999</v>
      </c>
      <c r="H14" s="42">
        <v>4.7789999999999999</v>
      </c>
      <c r="I14" s="42">
        <v>4.8970000000000002</v>
      </c>
      <c r="J14" s="42">
        <v>5.32</v>
      </c>
      <c r="K14" s="42">
        <v>7.3440000000000003</v>
      </c>
      <c r="L14" s="42">
        <v>4.0759999999999996</v>
      </c>
      <c r="M14" s="42">
        <v>4.1950000000000003</v>
      </c>
      <c r="N14" s="42">
        <v>3.9710000000000001</v>
      </c>
      <c r="O14" s="43">
        <f>SUM(C14:N14)/12</f>
        <v>4.2923333333333327</v>
      </c>
      <c r="Q14" s="26">
        <v>205.71600000000001</v>
      </c>
      <c r="R14" s="26">
        <v>192.12</v>
      </c>
      <c r="S14" s="27">
        <f>(Q14+R14)/2</f>
        <v>198.91800000000001</v>
      </c>
    </row>
    <row r="15" spans="2:21" hidden="1">
      <c r="B15" s="41" t="s">
        <v>5</v>
      </c>
      <c r="C15" s="42">
        <v>10.561</v>
      </c>
      <c r="D15" s="42">
        <v>10.561</v>
      </c>
      <c r="E15" s="42">
        <v>10.561</v>
      </c>
      <c r="F15" s="42">
        <v>10.561</v>
      </c>
      <c r="G15" s="42">
        <v>10.561</v>
      </c>
      <c r="H15" s="42">
        <v>10.561</v>
      </c>
      <c r="I15" s="42">
        <v>10.561</v>
      </c>
      <c r="J15" s="42">
        <v>10.561</v>
      </c>
      <c r="K15" s="42">
        <v>10.561</v>
      </c>
      <c r="L15" s="42">
        <v>10.561</v>
      </c>
      <c r="M15" s="42">
        <v>10.561</v>
      </c>
      <c r="N15" s="42">
        <v>10.561</v>
      </c>
      <c r="O15" s="43">
        <f t="shared" ref="O15:O19" si="8">SUM(C15:N15)/12</f>
        <v>10.561000000000002</v>
      </c>
      <c r="Q15" s="26">
        <v>10.561</v>
      </c>
      <c r="R15" s="26">
        <v>10.561</v>
      </c>
      <c r="S15" s="27">
        <f t="shared" ref="S15:S19" si="9">(Q15+R15)/2</f>
        <v>10.561</v>
      </c>
    </row>
    <row r="16" spans="2:21" hidden="1">
      <c r="B16" s="41" t="s">
        <v>6</v>
      </c>
      <c r="C16" s="42">
        <f>C9/8760*12</f>
        <v>0.58789954337899542</v>
      </c>
      <c r="D16" s="42">
        <f t="shared" ref="D16:N16" si="10">D9/8760*12</f>
        <v>0.58789954337899542</v>
      </c>
      <c r="E16" s="42">
        <f t="shared" si="10"/>
        <v>0.58789954337899542</v>
      </c>
      <c r="F16" s="42">
        <f t="shared" si="10"/>
        <v>0.58789954337899542</v>
      </c>
      <c r="G16" s="42">
        <f t="shared" si="10"/>
        <v>0.58789954337899542</v>
      </c>
      <c r="H16" s="42">
        <f t="shared" si="10"/>
        <v>0.58789954337899542</v>
      </c>
      <c r="I16" s="42">
        <f t="shared" si="10"/>
        <v>0.57009132420091324</v>
      </c>
      <c r="J16" s="42">
        <f t="shared" si="10"/>
        <v>0.57009132420091324</v>
      </c>
      <c r="K16" s="42">
        <f t="shared" si="10"/>
        <v>0.57009132420091324</v>
      </c>
      <c r="L16" s="42">
        <f t="shared" si="10"/>
        <v>0.57009132420091324</v>
      </c>
      <c r="M16" s="42">
        <f t="shared" si="10"/>
        <v>0.57009132420091324</v>
      </c>
      <c r="N16" s="42">
        <f t="shared" si="10"/>
        <v>0.57009132420091324</v>
      </c>
      <c r="O16" s="43">
        <f t="shared" si="8"/>
        <v>0.57899543378995422</v>
      </c>
      <c r="Q16" s="26">
        <v>0</v>
      </c>
      <c r="R16" s="26">
        <v>0</v>
      </c>
      <c r="S16" s="27">
        <f t="shared" si="9"/>
        <v>0</v>
      </c>
    </row>
    <row r="17" spans="2:19" hidden="1">
      <c r="B17" s="41" t="s">
        <v>7</v>
      </c>
      <c r="C17" s="42">
        <v>0</v>
      </c>
      <c r="D17" s="42">
        <v>0</v>
      </c>
      <c r="E17" s="42">
        <v>0</v>
      </c>
      <c r="F17" s="42">
        <v>0</v>
      </c>
      <c r="G17" s="42">
        <v>0</v>
      </c>
      <c r="H17" s="42">
        <v>0</v>
      </c>
      <c r="I17" s="42">
        <v>0</v>
      </c>
      <c r="J17" s="42">
        <v>0</v>
      </c>
      <c r="K17" s="42">
        <v>0</v>
      </c>
      <c r="L17" s="42">
        <v>0</v>
      </c>
      <c r="M17" s="42">
        <v>0</v>
      </c>
      <c r="N17" s="42">
        <v>0</v>
      </c>
      <c r="O17" s="43">
        <f t="shared" si="8"/>
        <v>0</v>
      </c>
      <c r="Q17" s="26">
        <v>16.718</v>
      </c>
      <c r="R17" s="26">
        <v>17.699000000000002</v>
      </c>
      <c r="S17" s="27">
        <f t="shared" si="9"/>
        <v>17.208500000000001</v>
      </c>
    </row>
    <row r="18" spans="2:19" hidden="1">
      <c r="B18" s="41" t="s">
        <v>8</v>
      </c>
      <c r="C18" s="42">
        <v>1.262</v>
      </c>
      <c r="D18" s="42">
        <v>0.88400000000000001</v>
      </c>
      <c r="E18" s="42">
        <v>0.86499999999999999</v>
      </c>
      <c r="F18" s="42">
        <v>0.96399999999999997</v>
      </c>
      <c r="G18" s="42">
        <v>1.038</v>
      </c>
      <c r="H18" s="42">
        <v>1.08</v>
      </c>
      <c r="I18" s="47">
        <f>2.892-1.8</f>
        <v>1.0919999999999999</v>
      </c>
      <c r="J18" s="42">
        <v>1.3220000000000001</v>
      </c>
      <c r="K18" s="42">
        <v>0.89400000000000002</v>
      </c>
      <c r="L18" s="42">
        <v>0.78</v>
      </c>
      <c r="M18" s="42">
        <v>0.82</v>
      </c>
      <c r="N18" s="42">
        <v>0.91800000000000004</v>
      </c>
      <c r="O18" s="43">
        <f t="shared" si="8"/>
        <v>0.99324999999999986</v>
      </c>
      <c r="P18" s="1">
        <f>P11/12</f>
        <v>0</v>
      </c>
      <c r="Q18" s="26">
        <v>87.146000000000001</v>
      </c>
      <c r="R18" s="26">
        <v>83.644999999999996</v>
      </c>
      <c r="S18" s="27">
        <f t="shared" si="9"/>
        <v>85.395499999999998</v>
      </c>
    </row>
    <row r="19" spans="2:19" hidden="1">
      <c r="B19" s="41" t="s">
        <v>9</v>
      </c>
      <c r="C19" s="42">
        <v>0.02</v>
      </c>
      <c r="D19" s="42">
        <v>2.1000000000000001E-2</v>
      </c>
      <c r="E19" s="42">
        <v>0.02</v>
      </c>
      <c r="F19" s="42">
        <v>1.7999999999999999E-2</v>
      </c>
      <c r="G19" s="42">
        <v>2.1000000000000001E-2</v>
      </c>
      <c r="H19" s="42">
        <v>1.9E-2</v>
      </c>
      <c r="I19" s="42">
        <v>2.1000000000000001E-2</v>
      </c>
      <c r="J19" s="42">
        <v>0.02</v>
      </c>
      <c r="K19" s="42">
        <v>1.7000000000000001E-2</v>
      </c>
      <c r="L19" s="42">
        <v>1.7999999999999999E-2</v>
      </c>
      <c r="M19" s="42">
        <v>1.7000000000000001E-2</v>
      </c>
      <c r="N19" s="42">
        <v>1.7999999999999999E-2</v>
      </c>
      <c r="O19" s="43">
        <f t="shared" si="8"/>
        <v>1.9166666666666662E-2</v>
      </c>
      <c r="Q19" s="26">
        <v>40.386000000000003</v>
      </c>
      <c r="R19" s="26">
        <v>35.457000000000001</v>
      </c>
      <c r="S19" s="27">
        <f t="shared" si="9"/>
        <v>37.921500000000002</v>
      </c>
    </row>
    <row r="20" spans="2:19" hidden="1">
      <c r="B20" s="6" t="s">
        <v>11</v>
      </c>
      <c r="C20" s="7">
        <f>C21+C31</f>
        <v>249422.9806666667</v>
      </c>
      <c r="D20" s="7">
        <f t="shared" ref="D20:N20" si="11">D21+D31</f>
        <v>248406.61666666664</v>
      </c>
      <c r="E20" s="7">
        <f t="shared" si="11"/>
        <v>241289.83166666667</v>
      </c>
      <c r="F20" s="7">
        <f t="shared" si="11"/>
        <v>234350.48866666667</v>
      </c>
      <c r="G20" s="7">
        <f t="shared" si="11"/>
        <v>247723.67066666667</v>
      </c>
      <c r="H20" s="7">
        <f t="shared" si="11"/>
        <v>253964.71366666665</v>
      </c>
      <c r="I20" s="7">
        <f t="shared" si="11"/>
        <v>263876.72166666668</v>
      </c>
      <c r="J20" s="7">
        <f t="shared" si="11"/>
        <v>260730.64766666666</v>
      </c>
      <c r="K20" s="7">
        <f t="shared" si="11"/>
        <v>230091.90866666668</v>
      </c>
      <c r="L20" s="7">
        <f t="shared" si="11"/>
        <v>232834.98966666666</v>
      </c>
      <c r="M20" s="7">
        <f t="shared" si="11"/>
        <v>241291.09266666663</v>
      </c>
      <c r="N20" s="7">
        <f t="shared" si="11"/>
        <v>283374.52966666664</v>
      </c>
      <c r="O20" s="9">
        <f>O21+O31</f>
        <v>2987358.1919999998</v>
      </c>
      <c r="Q20" s="26"/>
      <c r="R20" s="26"/>
      <c r="S20" s="27"/>
    </row>
    <row r="21" spans="2:19" hidden="1">
      <c r="B21" s="18" t="s">
        <v>22</v>
      </c>
      <c r="C21" s="11">
        <f>SUM(C22:C25)</f>
        <v>185200.01283333334</v>
      </c>
      <c r="D21" s="11">
        <f t="shared" ref="D21:N21" si="12">SUM(D22:D25)</f>
        <v>176041.89783333332</v>
      </c>
      <c r="E21" s="11">
        <f t="shared" si="12"/>
        <v>172367.20683333333</v>
      </c>
      <c r="F21" s="11">
        <f t="shared" si="12"/>
        <v>165103.98783333332</v>
      </c>
      <c r="G21" s="11">
        <f t="shared" si="12"/>
        <v>179868.91583333333</v>
      </c>
      <c r="H21" s="11">
        <f t="shared" si="12"/>
        <v>194167.75883333333</v>
      </c>
      <c r="I21" s="11">
        <f t="shared" si="12"/>
        <v>205870.33983333333</v>
      </c>
      <c r="J21" s="11">
        <f t="shared" si="12"/>
        <v>196717.3968333333</v>
      </c>
      <c r="K21" s="11">
        <f t="shared" si="12"/>
        <v>173454.21283333335</v>
      </c>
      <c r="L21" s="11">
        <f t="shared" si="12"/>
        <v>165158.83183333333</v>
      </c>
      <c r="M21" s="11">
        <f t="shared" si="12"/>
        <v>169788.6088333333</v>
      </c>
      <c r="N21" s="11">
        <f t="shared" si="12"/>
        <v>184805.0218333333</v>
      </c>
      <c r="O21" s="13">
        <f>SUM(O22:O25)</f>
        <v>2168544.1919999998</v>
      </c>
      <c r="S21" s="45">
        <f>S6/S13</f>
        <v>6547.7900998415735</v>
      </c>
    </row>
    <row r="22" spans="2:19" hidden="1">
      <c r="B22" s="14" t="s">
        <v>4</v>
      </c>
      <c r="C22" s="15">
        <v>104136.69675</v>
      </c>
      <c r="D22" s="15">
        <v>99840.436749999993</v>
      </c>
      <c r="E22" s="15">
        <v>98483.819749999995</v>
      </c>
      <c r="F22" s="15">
        <v>93484.512749999994</v>
      </c>
      <c r="G22" s="15">
        <v>113615.80474999998</v>
      </c>
      <c r="H22" s="15">
        <v>126821.17775</v>
      </c>
      <c r="I22" s="15">
        <v>135113.40474999999</v>
      </c>
      <c r="J22" s="15">
        <v>129428.08875</v>
      </c>
      <c r="K22" s="15">
        <v>113435.70874999999</v>
      </c>
      <c r="L22" s="15">
        <v>93278.187749999983</v>
      </c>
      <c r="M22" s="15">
        <v>95819.679749999981</v>
      </c>
      <c r="N22" s="15">
        <v>101155.71574999997</v>
      </c>
      <c r="O22" s="16">
        <f t="shared" ref="O22:O25" si="13">SUM(C22:N22)</f>
        <v>1304613.2339999999</v>
      </c>
    </row>
    <row r="23" spans="2:19" hidden="1">
      <c r="B23" s="14" t="s">
        <v>7</v>
      </c>
      <c r="C23" s="15">
        <v>8258.8843333333334</v>
      </c>
      <c r="D23" s="15">
        <v>9058.2463333333344</v>
      </c>
      <c r="E23" s="15">
        <v>8933.2283333333344</v>
      </c>
      <c r="F23" s="15">
        <v>8734.1443333333336</v>
      </c>
      <c r="G23" s="15">
        <v>8979.2673333333332</v>
      </c>
      <c r="H23" s="15">
        <v>8682.6713333333337</v>
      </c>
      <c r="I23" s="15">
        <v>9373.2113333333346</v>
      </c>
      <c r="J23" s="15">
        <v>8818.5133333333342</v>
      </c>
      <c r="K23" s="15">
        <v>9084.8843333333334</v>
      </c>
      <c r="L23" s="15">
        <v>10506.715333333334</v>
      </c>
      <c r="M23" s="15">
        <v>8715.4363333333331</v>
      </c>
      <c r="N23" s="15">
        <v>8910.7973333333339</v>
      </c>
      <c r="O23" s="16">
        <f t="shared" si="13"/>
        <v>108056</v>
      </c>
    </row>
    <row r="24" spans="2:19" hidden="1">
      <c r="B24" s="14" t="s">
        <v>8</v>
      </c>
      <c r="C24" s="15">
        <v>50313.428833333332</v>
      </c>
      <c r="D24" s="15">
        <v>46007.580833333333</v>
      </c>
      <c r="E24" s="15">
        <v>45628.186833333333</v>
      </c>
      <c r="F24" s="15">
        <v>45538.850833333338</v>
      </c>
      <c r="G24" s="15">
        <v>42787.568833333338</v>
      </c>
      <c r="H24" s="15">
        <v>45544.173833333334</v>
      </c>
      <c r="I24" s="15">
        <v>47066.865833333337</v>
      </c>
      <c r="J24" s="15">
        <v>44356.593833333332</v>
      </c>
      <c r="K24" s="15">
        <v>37631.02183333334</v>
      </c>
      <c r="L24" s="15">
        <v>45002.068833333338</v>
      </c>
      <c r="M24" s="15">
        <v>46349.776833333337</v>
      </c>
      <c r="N24" s="15">
        <v>51908.250833333332</v>
      </c>
      <c r="O24" s="16">
        <f t="shared" si="13"/>
        <v>548134.36800000013</v>
      </c>
    </row>
    <row r="25" spans="2:19" hidden="1">
      <c r="B25" s="14" t="s">
        <v>9</v>
      </c>
      <c r="C25" s="15">
        <v>22491.002916666665</v>
      </c>
      <c r="D25" s="15">
        <v>21135.633916666662</v>
      </c>
      <c r="E25" s="15">
        <v>19321.971916666665</v>
      </c>
      <c r="F25" s="15">
        <v>17346.479916666663</v>
      </c>
      <c r="G25" s="15">
        <v>14486.274916666665</v>
      </c>
      <c r="H25" s="15">
        <v>13119.735916666665</v>
      </c>
      <c r="I25" s="15">
        <v>14316.857916666666</v>
      </c>
      <c r="J25" s="15">
        <v>14114.200916666665</v>
      </c>
      <c r="K25" s="15">
        <v>13302.597916666666</v>
      </c>
      <c r="L25" s="15">
        <v>16371.859916666665</v>
      </c>
      <c r="M25" s="15">
        <v>18903.715916666664</v>
      </c>
      <c r="N25" s="15">
        <v>22830.257916666662</v>
      </c>
      <c r="O25" s="16">
        <f t="shared" si="13"/>
        <v>207740.58999999997</v>
      </c>
    </row>
    <row r="26" spans="2:19" hidden="1">
      <c r="B26" s="38" t="s">
        <v>21</v>
      </c>
      <c r="C26" s="39">
        <f>SUM(C27:C30)</f>
        <v>343.863</v>
      </c>
      <c r="D26" s="39">
        <f t="shared" ref="D26:N26" si="14">SUM(D27:D30)</f>
        <v>326.798</v>
      </c>
      <c r="E26" s="39">
        <f t="shared" si="14"/>
        <v>319.46600000000001</v>
      </c>
      <c r="F26" s="39">
        <f t="shared" si="14"/>
        <v>305.67200000000003</v>
      </c>
      <c r="G26" s="39">
        <f t="shared" si="14"/>
        <v>330.72699999999998</v>
      </c>
      <c r="H26" s="39">
        <f t="shared" si="14"/>
        <v>355.83099999999996</v>
      </c>
      <c r="I26" s="39">
        <f t="shared" si="14"/>
        <v>377.38599999999997</v>
      </c>
      <c r="J26" s="39">
        <f t="shared" si="14"/>
        <v>360.72800000000001</v>
      </c>
      <c r="K26" s="39">
        <f t="shared" si="14"/>
        <v>318.48899999999998</v>
      </c>
      <c r="L26" s="39">
        <f t="shared" si="14"/>
        <v>305.56700000000001</v>
      </c>
      <c r="M26" s="39">
        <f t="shared" si="14"/>
        <v>314.71300000000002</v>
      </c>
      <c r="N26" s="39">
        <f t="shared" si="14"/>
        <v>343.47800000000001</v>
      </c>
      <c r="O26" s="40">
        <f>SUM(O27:O30)</f>
        <v>333.55983333333336</v>
      </c>
    </row>
    <row r="27" spans="2:19" hidden="1">
      <c r="B27" s="41" t="s">
        <v>4</v>
      </c>
      <c r="C27" s="42">
        <f>ROUND(C22/$O$22*$P$27*12,3)</f>
        <v>185.87</v>
      </c>
      <c r="D27" s="42">
        <f t="shared" ref="D27:N27" si="15">ROUND(D22/$O$22*$P$27*12,3)</f>
        <v>178.202</v>
      </c>
      <c r="E27" s="42">
        <f t="shared" si="15"/>
        <v>175.78</v>
      </c>
      <c r="F27" s="42">
        <f t="shared" si="15"/>
        <v>166.857</v>
      </c>
      <c r="G27" s="42">
        <f t="shared" si="15"/>
        <v>202.78899999999999</v>
      </c>
      <c r="H27" s="42">
        <f t="shared" si="15"/>
        <v>226.35900000000001</v>
      </c>
      <c r="I27" s="42">
        <f t="shared" si="15"/>
        <v>241.15899999999999</v>
      </c>
      <c r="J27" s="42">
        <f t="shared" si="15"/>
        <v>231.012</v>
      </c>
      <c r="K27" s="42">
        <f t="shared" si="15"/>
        <v>202.46799999999999</v>
      </c>
      <c r="L27" s="42">
        <f t="shared" si="15"/>
        <v>166.489</v>
      </c>
      <c r="M27" s="42">
        <f t="shared" si="15"/>
        <v>171.02500000000001</v>
      </c>
      <c r="N27" s="42">
        <f t="shared" si="15"/>
        <v>180.54900000000001</v>
      </c>
      <c r="O27" s="43">
        <f>SUM(C27:N27)/12</f>
        <v>194.04658333333336</v>
      </c>
      <c r="P27" s="25">
        <f>S14-O14-O16</f>
        <v>194.04667123287672</v>
      </c>
    </row>
    <row r="28" spans="2:19" hidden="1">
      <c r="B28" s="41" t="s">
        <v>7</v>
      </c>
      <c r="C28" s="42">
        <f>ROUND(C23/$O$23*$P$28*12,3)</f>
        <v>15.782999999999999</v>
      </c>
      <c r="D28" s="42">
        <f t="shared" ref="D28:N28" si="16">ROUND(D23/$O$23*$P$28*12,3)</f>
        <v>17.311</v>
      </c>
      <c r="E28" s="42">
        <f t="shared" si="16"/>
        <v>17.071999999999999</v>
      </c>
      <c r="F28" s="42">
        <f t="shared" si="16"/>
        <v>16.692</v>
      </c>
      <c r="G28" s="42">
        <f t="shared" si="16"/>
        <v>17.16</v>
      </c>
      <c r="H28" s="42">
        <f t="shared" si="16"/>
        <v>16.593</v>
      </c>
      <c r="I28" s="42">
        <f t="shared" si="16"/>
        <v>17.913</v>
      </c>
      <c r="J28" s="42">
        <f t="shared" si="16"/>
        <v>16.853000000000002</v>
      </c>
      <c r="K28" s="42">
        <f t="shared" si="16"/>
        <v>17.361999999999998</v>
      </c>
      <c r="L28" s="42">
        <f t="shared" si="16"/>
        <v>20.079000000000001</v>
      </c>
      <c r="M28" s="42">
        <f t="shared" si="16"/>
        <v>16.655999999999999</v>
      </c>
      <c r="N28" s="42">
        <f t="shared" si="16"/>
        <v>17.029</v>
      </c>
      <c r="O28" s="43">
        <f t="shared" ref="O28:O30" si="17">SUM(C28:N28)/12</f>
        <v>17.208583333333333</v>
      </c>
      <c r="P28" s="25">
        <f>S17-O17</f>
        <v>17.208500000000001</v>
      </c>
    </row>
    <row r="29" spans="2:19" hidden="1">
      <c r="B29" s="41" t="s">
        <v>8</v>
      </c>
      <c r="C29" s="42">
        <f>ROUND(C24/$O$24*$P$29*12,3)</f>
        <v>92.968000000000004</v>
      </c>
      <c r="D29" s="42">
        <f t="shared" ref="D29:N29" si="18">ROUND(D24/$O$24*$P$29*12,3)</f>
        <v>85.010999999999996</v>
      </c>
      <c r="E29" s="42">
        <f t="shared" si="18"/>
        <v>84.31</v>
      </c>
      <c r="F29" s="42">
        <f t="shared" si="18"/>
        <v>84.144999999999996</v>
      </c>
      <c r="G29" s="42">
        <f t="shared" si="18"/>
        <v>79.061999999999998</v>
      </c>
      <c r="H29" s="42">
        <f t="shared" si="18"/>
        <v>84.155000000000001</v>
      </c>
      <c r="I29" s="42">
        <f t="shared" si="18"/>
        <v>86.968999999999994</v>
      </c>
      <c r="J29" s="42">
        <f t="shared" si="18"/>
        <v>81.960999999999999</v>
      </c>
      <c r="K29" s="42">
        <f t="shared" si="18"/>
        <v>69.534000000000006</v>
      </c>
      <c r="L29" s="42">
        <f t="shared" si="18"/>
        <v>83.153999999999996</v>
      </c>
      <c r="M29" s="42">
        <f t="shared" si="18"/>
        <v>85.644000000000005</v>
      </c>
      <c r="N29" s="42">
        <f t="shared" si="18"/>
        <v>95.915000000000006</v>
      </c>
      <c r="O29" s="43">
        <f t="shared" si="17"/>
        <v>84.402333333333317</v>
      </c>
      <c r="P29" s="25">
        <f t="shared" ref="P29:P30" si="19">S18-O18</f>
        <v>84.402249999999995</v>
      </c>
    </row>
    <row r="30" spans="2:19" hidden="1">
      <c r="B30" s="41" t="s">
        <v>9</v>
      </c>
      <c r="C30" s="42">
        <f>ROUND(C25/$O$25*$P$30*12,3)</f>
        <v>49.241999999999997</v>
      </c>
      <c r="D30" s="42">
        <f t="shared" ref="D30:N30" si="20">ROUND(D25/$O$25*$P$30*12,3)</f>
        <v>46.274000000000001</v>
      </c>
      <c r="E30" s="42">
        <f t="shared" si="20"/>
        <v>42.304000000000002</v>
      </c>
      <c r="F30" s="42">
        <f t="shared" si="20"/>
        <v>37.978000000000002</v>
      </c>
      <c r="G30" s="42">
        <f t="shared" si="20"/>
        <v>31.716000000000001</v>
      </c>
      <c r="H30" s="42">
        <f t="shared" si="20"/>
        <v>28.724</v>
      </c>
      <c r="I30" s="42">
        <f t="shared" si="20"/>
        <v>31.344999999999999</v>
      </c>
      <c r="J30" s="42">
        <f t="shared" si="20"/>
        <v>30.902000000000001</v>
      </c>
      <c r="K30" s="42">
        <f t="shared" si="20"/>
        <v>29.125</v>
      </c>
      <c r="L30" s="42">
        <f t="shared" si="20"/>
        <v>35.844999999999999</v>
      </c>
      <c r="M30" s="42">
        <f t="shared" si="20"/>
        <v>41.387999999999998</v>
      </c>
      <c r="N30" s="42">
        <f t="shared" si="20"/>
        <v>49.984999999999999</v>
      </c>
      <c r="O30" s="43">
        <f t="shared" si="17"/>
        <v>37.902333333333324</v>
      </c>
      <c r="P30" s="25">
        <f t="shared" si="19"/>
        <v>37.902333333333338</v>
      </c>
    </row>
    <row r="31" spans="2:19" hidden="1">
      <c r="B31" s="18" t="s">
        <v>13</v>
      </c>
      <c r="C31" s="11">
        <f>C32+C37</f>
        <v>64222.967833333343</v>
      </c>
      <c r="D31" s="11">
        <f t="shared" ref="D31:N31" si="21">D32+D37</f>
        <v>72364.718833333332</v>
      </c>
      <c r="E31" s="11">
        <f t="shared" si="21"/>
        <v>68922.624833333335</v>
      </c>
      <c r="F31" s="11">
        <f t="shared" si="21"/>
        <v>69246.500833333339</v>
      </c>
      <c r="G31" s="11">
        <f t="shared" si="21"/>
        <v>67854.75483333334</v>
      </c>
      <c r="H31" s="11">
        <f t="shared" si="21"/>
        <v>59796.954833333337</v>
      </c>
      <c r="I31" s="11">
        <f t="shared" si="21"/>
        <v>58006.38183333334</v>
      </c>
      <c r="J31" s="11">
        <f t="shared" si="21"/>
        <v>64013.250833333339</v>
      </c>
      <c r="K31" s="11">
        <f t="shared" si="21"/>
        <v>56637.695833333331</v>
      </c>
      <c r="L31" s="11">
        <f t="shared" si="21"/>
        <v>67676.157833333345</v>
      </c>
      <c r="M31" s="11">
        <f t="shared" si="21"/>
        <v>71502.483833333332</v>
      </c>
      <c r="N31" s="11">
        <f t="shared" si="21"/>
        <v>98569.507833333337</v>
      </c>
      <c r="O31" s="13">
        <f>O32+O37</f>
        <v>818814</v>
      </c>
      <c r="Q31" s="28">
        <f>SUM(Q32:Q35)</f>
        <v>408665</v>
      </c>
      <c r="R31" s="29">
        <f>SUM(R32:R35)</f>
        <v>410149</v>
      </c>
      <c r="S31" s="30">
        <f>Q31+R31</f>
        <v>818814</v>
      </c>
    </row>
    <row r="32" spans="2:19" hidden="1">
      <c r="B32" s="19" t="s">
        <v>14</v>
      </c>
      <c r="C32" s="20">
        <f>SUM(C33:C36)</f>
        <v>19956.552416666669</v>
      </c>
      <c r="D32" s="20">
        <f t="shared" ref="D32:N32" si="22">SUM(D33:D36)</f>
        <v>22116.203416666667</v>
      </c>
      <c r="E32" s="20">
        <f t="shared" si="22"/>
        <v>20356.883416666667</v>
      </c>
      <c r="F32" s="20">
        <f t="shared" si="22"/>
        <v>19988.25141666667</v>
      </c>
      <c r="G32" s="20">
        <f t="shared" si="22"/>
        <v>20379.96641666667</v>
      </c>
      <c r="H32" s="20">
        <f t="shared" si="22"/>
        <v>19859.50241666667</v>
      </c>
      <c r="I32" s="20">
        <f t="shared" si="22"/>
        <v>19075.015416666669</v>
      </c>
      <c r="J32" s="20">
        <f t="shared" si="22"/>
        <v>21247.910416666666</v>
      </c>
      <c r="K32" s="20">
        <f t="shared" si="22"/>
        <v>19044.438416666668</v>
      </c>
      <c r="L32" s="20">
        <f t="shared" si="22"/>
        <v>23414.989416666671</v>
      </c>
      <c r="M32" s="20">
        <f t="shared" si="22"/>
        <v>24037.391416666665</v>
      </c>
      <c r="N32" s="20">
        <f t="shared" si="22"/>
        <v>27263.895416666666</v>
      </c>
      <c r="O32" s="21">
        <f>SUM(O33:O36)</f>
        <v>256741</v>
      </c>
      <c r="Q32" s="26">
        <v>4724</v>
      </c>
      <c r="R32" s="26">
        <v>5701</v>
      </c>
      <c r="S32" s="27">
        <f>Q32+R32</f>
        <v>10425</v>
      </c>
    </row>
    <row r="33" spans="2:21" hidden="1">
      <c r="B33" s="14" t="s">
        <v>4</v>
      </c>
      <c r="C33" s="15">
        <v>345.0118333333333</v>
      </c>
      <c r="D33" s="15">
        <v>581.0768333333333</v>
      </c>
      <c r="E33" s="15">
        <v>318.2568333333333</v>
      </c>
      <c r="F33" s="15">
        <v>349.58783333333332</v>
      </c>
      <c r="G33" s="15">
        <v>249.09383333333332</v>
      </c>
      <c r="H33" s="15">
        <v>235.40383333333327</v>
      </c>
      <c r="I33" s="15">
        <v>237.94383333333329</v>
      </c>
      <c r="J33" s="15">
        <v>227.70983333333328</v>
      </c>
      <c r="K33" s="15">
        <v>264.2668333333333</v>
      </c>
      <c r="L33" s="15">
        <v>510.82983333333328</v>
      </c>
      <c r="M33" s="15">
        <v>445.68683333333331</v>
      </c>
      <c r="N33" s="15">
        <v>704.13183333333325</v>
      </c>
      <c r="O33" s="16">
        <f t="shared" ref="O33:O36" si="23">SUM(C33:N33)</f>
        <v>4468.9999999999991</v>
      </c>
      <c r="P33" s="26">
        <f>O33-T33*1000</f>
        <v>0</v>
      </c>
      <c r="Q33" s="26">
        <v>9326</v>
      </c>
      <c r="R33" s="26">
        <v>10850</v>
      </c>
      <c r="S33" s="27">
        <f>Q33+R33</f>
        <v>20176</v>
      </c>
      <c r="T33" s="1">
        <v>4.4690000000000003</v>
      </c>
      <c r="U33" s="1">
        <f>P33/12</f>
        <v>0</v>
      </c>
    </row>
    <row r="34" spans="2:21" hidden="1">
      <c r="B34" s="14" t="s">
        <v>7</v>
      </c>
      <c r="C34" s="15">
        <v>281.01333333333332</v>
      </c>
      <c r="D34" s="15">
        <v>777.24333333333334</v>
      </c>
      <c r="E34" s="15">
        <v>438.0333333333333</v>
      </c>
      <c r="F34" s="15">
        <v>451.10333333333335</v>
      </c>
      <c r="G34" s="15">
        <v>454.14333333333332</v>
      </c>
      <c r="H34" s="15">
        <v>440.2833333333333</v>
      </c>
      <c r="I34" s="15">
        <v>435.15333333333331</v>
      </c>
      <c r="J34" s="15">
        <v>408.84333333333331</v>
      </c>
      <c r="K34" s="15">
        <v>450.4133333333333</v>
      </c>
      <c r="L34" s="15">
        <v>429.0143333333333</v>
      </c>
      <c r="M34" s="15">
        <v>401.99233333333331</v>
      </c>
      <c r="N34" s="15">
        <v>406.76333333333332</v>
      </c>
      <c r="O34" s="16">
        <f t="shared" si="23"/>
        <v>5374</v>
      </c>
      <c r="P34" s="26">
        <f t="shared" ref="P34:P36" si="24">O34-T34*1000</f>
        <v>0</v>
      </c>
      <c r="Q34" s="26">
        <v>53210</v>
      </c>
      <c r="R34" s="26">
        <v>61033</v>
      </c>
      <c r="S34" s="27">
        <f>Q34+R34</f>
        <v>114243</v>
      </c>
      <c r="T34" s="1">
        <v>5.3739999999999997</v>
      </c>
      <c r="U34" s="1">
        <f t="shared" ref="U34:U41" si="25">P34/12</f>
        <v>0</v>
      </c>
    </row>
    <row r="35" spans="2:21" hidden="1">
      <c r="B35" s="14" t="s">
        <v>8</v>
      </c>
      <c r="C35" s="15">
        <v>3312.0290833333333</v>
      </c>
      <c r="D35" s="15">
        <v>4550.4560833333335</v>
      </c>
      <c r="E35" s="15">
        <v>2921.7350833333335</v>
      </c>
      <c r="F35" s="15">
        <v>2482.4880833333336</v>
      </c>
      <c r="G35" s="15">
        <v>2115.5370833333336</v>
      </c>
      <c r="H35" s="15">
        <v>2390.4560833333335</v>
      </c>
      <c r="I35" s="15">
        <v>1857.9520833333333</v>
      </c>
      <c r="J35" s="15">
        <v>2548.8130833333335</v>
      </c>
      <c r="K35" s="15">
        <v>2109.4040833333333</v>
      </c>
      <c r="L35" s="15">
        <v>2771.6190833333335</v>
      </c>
      <c r="M35" s="15">
        <v>3109.2190833333334</v>
      </c>
      <c r="N35" s="15">
        <v>4134.2910833333335</v>
      </c>
      <c r="O35" s="16">
        <f t="shared" si="23"/>
        <v>34304.000000000007</v>
      </c>
      <c r="P35" s="26">
        <f t="shared" si="24"/>
        <v>0</v>
      </c>
      <c r="Q35" s="26">
        <v>341405</v>
      </c>
      <c r="R35" s="26">
        <v>332565</v>
      </c>
      <c r="S35" s="27">
        <f>Q35+R35</f>
        <v>673970</v>
      </c>
      <c r="T35" s="1">
        <v>34.304000000000002</v>
      </c>
      <c r="U35" s="1">
        <f t="shared" si="25"/>
        <v>0</v>
      </c>
    </row>
    <row r="36" spans="2:21" hidden="1">
      <c r="B36" s="14" t="s">
        <v>9</v>
      </c>
      <c r="C36" s="15">
        <v>16018.498166666668</v>
      </c>
      <c r="D36" s="15">
        <v>16207.427166666668</v>
      </c>
      <c r="E36" s="15">
        <v>16678.858166666669</v>
      </c>
      <c r="F36" s="15">
        <v>16705.072166666669</v>
      </c>
      <c r="G36" s="15">
        <v>17561.192166666668</v>
      </c>
      <c r="H36" s="15">
        <v>16793.359166666669</v>
      </c>
      <c r="I36" s="15">
        <v>16543.966166666669</v>
      </c>
      <c r="J36" s="15">
        <v>18062.544166666667</v>
      </c>
      <c r="K36" s="15">
        <v>16220.354166666668</v>
      </c>
      <c r="L36" s="15">
        <v>19703.52616666667</v>
      </c>
      <c r="M36" s="15">
        <v>20080.493166666667</v>
      </c>
      <c r="N36" s="15">
        <v>22018.709166666667</v>
      </c>
      <c r="O36" s="16">
        <f t="shared" si="23"/>
        <v>212594</v>
      </c>
      <c r="P36" s="26">
        <f t="shared" si="24"/>
        <v>0</v>
      </c>
      <c r="Q36" s="26"/>
      <c r="R36" s="26"/>
      <c r="S36" s="27"/>
      <c r="T36" s="1">
        <v>212.59399999999999</v>
      </c>
      <c r="U36" s="1">
        <f t="shared" si="25"/>
        <v>0</v>
      </c>
    </row>
    <row r="37" spans="2:21" ht="29.25" hidden="1" customHeight="1">
      <c r="B37" s="19" t="s">
        <v>15</v>
      </c>
      <c r="C37" s="20">
        <f>SUM(C38:C41)</f>
        <v>44266.41541666667</v>
      </c>
      <c r="D37" s="20">
        <f t="shared" ref="D37:N37" si="26">SUM(D38:D41)</f>
        <v>50248.515416666662</v>
      </c>
      <c r="E37" s="20">
        <f t="shared" si="26"/>
        <v>48565.741416666671</v>
      </c>
      <c r="F37" s="20">
        <f t="shared" si="26"/>
        <v>49258.249416666673</v>
      </c>
      <c r="G37" s="20">
        <f t="shared" si="26"/>
        <v>47474.78841666667</v>
      </c>
      <c r="H37" s="20">
        <f t="shared" si="26"/>
        <v>39937.452416666667</v>
      </c>
      <c r="I37" s="20">
        <f t="shared" si="26"/>
        <v>38931.366416666671</v>
      </c>
      <c r="J37" s="20">
        <f t="shared" si="26"/>
        <v>42765.340416666673</v>
      </c>
      <c r="K37" s="20">
        <f t="shared" si="26"/>
        <v>37593.257416666667</v>
      </c>
      <c r="L37" s="20">
        <f t="shared" si="26"/>
        <v>44261.168416666675</v>
      </c>
      <c r="M37" s="20">
        <f t="shared" si="26"/>
        <v>47465.092416666659</v>
      </c>
      <c r="N37" s="20">
        <f t="shared" si="26"/>
        <v>71305.61241666667</v>
      </c>
      <c r="O37" s="21">
        <f>SUM(O38:O41)</f>
        <v>562073</v>
      </c>
      <c r="Q37" s="28">
        <f>SUM(Q38:Q41)</f>
        <v>176.06799999999998</v>
      </c>
      <c r="R37" s="29">
        <f>SUM(R38:R41)</f>
        <v>176.61700000000002</v>
      </c>
      <c r="S37" s="30">
        <f>(Q37+R37)/2</f>
        <v>176.3425</v>
      </c>
    </row>
    <row r="38" spans="2:21" hidden="1">
      <c r="B38" s="14" t="s">
        <v>4</v>
      </c>
      <c r="C38" s="15">
        <v>438.19200000000001</v>
      </c>
      <c r="D38" s="15">
        <v>551.36799999999994</v>
      </c>
      <c r="E38" s="15">
        <v>440.68200000000002</v>
      </c>
      <c r="F38" s="15">
        <v>453.84699999999998</v>
      </c>
      <c r="G38" s="15">
        <v>539.69800000000009</v>
      </c>
      <c r="H38" s="15">
        <v>511.03800000000001</v>
      </c>
      <c r="I38" s="15">
        <v>522.48400000000004</v>
      </c>
      <c r="J38" s="15">
        <v>568.93700000000001</v>
      </c>
      <c r="K38" s="15">
        <v>475.23700000000002</v>
      </c>
      <c r="L38" s="15">
        <v>503.04900000000004</v>
      </c>
      <c r="M38" s="15">
        <v>469.17</v>
      </c>
      <c r="N38" s="15">
        <v>482.298</v>
      </c>
      <c r="O38" s="16">
        <f t="shared" ref="O38:O41" si="27">SUM(C38:N38)</f>
        <v>5956</v>
      </c>
      <c r="P38" s="1">
        <f>O38-T38*1000</f>
        <v>0</v>
      </c>
      <c r="Q38" s="26">
        <v>1.9710000000000001</v>
      </c>
      <c r="R38" s="26">
        <v>2.3780000000000001</v>
      </c>
      <c r="S38" s="27">
        <f>(Q38+R38)/2</f>
        <v>2.1745000000000001</v>
      </c>
      <c r="T38" s="1">
        <v>5.9560000000000004</v>
      </c>
      <c r="U38" s="1">
        <f t="shared" si="25"/>
        <v>0</v>
      </c>
    </row>
    <row r="39" spans="2:21" hidden="1">
      <c r="B39" s="14" t="s">
        <v>7</v>
      </c>
      <c r="C39" s="15">
        <v>1125.5654999999999</v>
      </c>
      <c r="D39" s="15">
        <v>1145.0934999999999</v>
      </c>
      <c r="E39" s="15">
        <v>1079.3805</v>
      </c>
      <c r="F39" s="15">
        <v>1107.4124999999999</v>
      </c>
      <c r="G39" s="15">
        <v>1298.7214999999999</v>
      </c>
      <c r="H39" s="15">
        <v>1320.9034999999999</v>
      </c>
      <c r="I39" s="15">
        <v>1381.9144999999999</v>
      </c>
      <c r="J39" s="15">
        <v>1397.5954999999999</v>
      </c>
      <c r="K39" s="15">
        <v>1389.7604999999999</v>
      </c>
      <c r="L39" s="15">
        <v>1250.7034999999998</v>
      </c>
      <c r="M39" s="15">
        <v>1172.4395</v>
      </c>
      <c r="N39" s="15">
        <v>1132.5094999999999</v>
      </c>
      <c r="O39" s="16">
        <f t="shared" si="27"/>
        <v>14802</v>
      </c>
      <c r="P39" s="1">
        <f t="shared" ref="P39:P41" si="28">O39-T39*1000</f>
        <v>0</v>
      </c>
      <c r="Q39" s="26">
        <v>3.887</v>
      </c>
      <c r="R39" s="26">
        <v>4.5220000000000002</v>
      </c>
      <c r="S39" s="27">
        <f>(Q39+R39)/2</f>
        <v>4.2045000000000003</v>
      </c>
      <c r="T39" s="1">
        <v>14.802</v>
      </c>
      <c r="U39" s="1">
        <f t="shared" si="25"/>
        <v>0</v>
      </c>
    </row>
    <row r="40" spans="2:21" hidden="1">
      <c r="B40" s="14" t="s">
        <v>8</v>
      </c>
      <c r="C40" s="15">
        <v>2194.2769166666671</v>
      </c>
      <c r="D40" s="15">
        <v>4472.4559166666677</v>
      </c>
      <c r="E40" s="15">
        <v>2682.8359166666673</v>
      </c>
      <c r="F40" s="15">
        <v>7222.6799166666679</v>
      </c>
      <c r="G40" s="15">
        <v>9666.0389166666682</v>
      </c>
      <c r="H40" s="15">
        <v>5924.501916666668</v>
      </c>
      <c r="I40" s="15">
        <v>5591.0939166666685</v>
      </c>
      <c r="J40" s="15">
        <v>6874.7729166666686</v>
      </c>
      <c r="K40" s="15">
        <v>4119.7839166666672</v>
      </c>
      <c r="L40" s="15">
        <v>6358.2149166666677</v>
      </c>
      <c r="M40" s="15">
        <v>5342.1609166666676</v>
      </c>
      <c r="N40" s="15">
        <v>19490.183916666665</v>
      </c>
      <c r="O40" s="16">
        <f t="shared" si="27"/>
        <v>79939.000000000015</v>
      </c>
      <c r="P40" s="1">
        <f t="shared" si="28"/>
        <v>0</v>
      </c>
      <c r="Q40" s="26">
        <v>22.695</v>
      </c>
      <c r="R40" s="26">
        <v>25.907</v>
      </c>
      <c r="S40" s="27">
        <f>(Q40+R40)/2</f>
        <v>24.301000000000002</v>
      </c>
      <c r="T40" s="1">
        <v>79.938999999999993</v>
      </c>
      <c r="U40" s="1">
        <f t="shared" si="25"/>
        <v>0</v>
      </c>
    </row>
    <row r="41" spans="2:21" ht="13.5" hidden="1" thickBot="1">
      <c r="B41" s="22" t="s">
        <v>9</v>
      </c>
      <c r="C41" s="23">
        <v>40508.381000000001</v>
      </c>
      <c r="D41" s="23">
        <v>44079.597999999998</v>
      </c>
      <c r="E41" s="23">
        <v>44362.843000000001</v>
      </c>
      <c r="F41" s="23">
        <v>40474.310000000005</v>
      </c>
      <c r="G41" s="23">
        <v>35970.33</v>
      </c>
      <c r="H41" s="23">
        <v>32181.009000000002</v>
      </c>
      <c r="I41" s="23">
        <v>31435.874</v>
      </c>
      <c r="J41" s="23">
        <v>33924.035000000003</v>
      </c>
      <c r="K41" s="23">
        <v>31608.475999999999</v>
      </c>
      <c r="L41" s="23">
        <v>36149.201000000008</v>
      </c>
      <c r="M41" s="23">
        <v>40481.321999999993</v>
      </c>
      <c r="N41" s="23">
        <v>50200.620999999999</v>
      </c>
      <c r="O41" s="24">
        <f t="shared" si="27"/>
        <v>461376</v>
      </c>
      <c r="P41" s="1">
        <f t="shared" si="28"/>
        <v>0</v>
      </c>
      <c r="Q41" s="26">
        <v>147.51499999999999</v>
      </c>
      <c r="R41" s="26">
        <v>143.81</v>
      </c>
      <c r="S41" s="27">
        <f>(Q41+R41)/2</f>
        <v>145.66249999999999</v>
      </c>
      <c r="T41" s="1">
        <v>461.37599999999998</v>
      </c>
      <c r="U41" s="1">
        <f t="shared" si="25"/>
        <v>0</v>
      </c>
    </row>
    <row r="42" spans="2:21" ht="18" hidden="1">
      <c r="B42" s="46" t="s">
        <v>23</v>
      </c>
    </row>
    <row r="43" spans="2:21" hidden="1">
      <c r="B43" s="6" t="s">
        <v>1</v>
      </c>
      <c r="C43" s="7">
        <f>C44+C59</f>
        <v>53204.47600000001</v>
      </c>
      <c r="D43" s="7">
        <f t="shared" ref="D43:N43" si="29">D44+D59</f>
        <v>51853.345000000001</v>
      </c>
      <c r="E43" s="7">
        <f t="shared" si="29"/>
        <v>54615.00499999999</v>
      </c>
      <c r="F43" s="7">
        <f t="shared" si="29"/>
        <v>52614.991000000002</v>
      </c>
      <c r="G43" s="7">
        <f t="shared" si="29"/>
        <v>52588.186000000002</v>
      </c>
      <c r="H43" s="7">
        <f t="shared" si="29"/>
        <v>50684.826999999997</v>
      </c>
      <c r="I43" s="7">
        <f t="shared" si="29"/>
        <v>58404.109999999993</v>
      </c>
      <c r="J43" s="7">
        <f t="shared" si="29"/>
        <v>57101.621000000006</v>
      </c>
      <c r="K43" s="7">
        <f t="shared" si="29"/>
        <v>54409.684000000001</v>
      </c>
      <c r="L43" s="7">
        <f t="shared" si="29"/>
        <v>62255.377999999982</v>
      </c>
      <c r="M43" s="7">
        <f t="shared" si="29"/>
        <v>63087.706000000006</v>
      </c>
      <c r="N43" s="8">
        <f t="shared" si="29"/>
        <v>66107.690999999992</v>
      </c>
      <c r="O43" s="9">
        <f>O44+O59</f>
        <v>676927.02</v>
      </c>
    </row>
    <row r="44" spans="2:21" hidden="1">
      <c r="B44" s="6" t="s">
        <v>2</v>
      </c>
      <c r="C44" s="7">
        <f>C45</f>
        <v>52028.148000000008</v>
      </c>
      <c r="D44" s="7">
        <f t="shared" ref="D44:N44" si="30">D45</f>
        <v>50821.130000000005</v>
      </c>
      <c r="E44" s="7">
        <f t="shared" si="30"/>
        <v>53383.78899999999</v>
      </c>
      <c r="F44" s="7">
        <f t="shared" si="30"/>
        <v>51125.103999999999</v>
      </c>
      <c r="G44" s="7">
        <f t="shared" si="30"/>
        <v>50805.546999999999</v>
      </c>
      <c r="H44" s="7">
        <f t="shared" si="30"/>
        <v>48950.538</v>
      </c>
      <c r="I44" s="7">
        <f t="shared" si="30"/>
        <v>56549.587999999996</v>
      </c>
      <c r="J44" s="7">
        <f t="shared" si="30"/>
        <v>55290.041000000005</v>
      </c>
      <c r="K44" s="7">
        <f t="shared" si="30"/>
        <v>52475.002</v>
      </c>
      <c r="L44" s="7">
        <f t="shared" si="30"/>
        <v>60419.247999999985</v>
      </c>
      <c r="M44" s="7">
        <f t="shared" si="30"/>
        <v>61801.829000000005</v>
      </c>
      <c r="N44" s="8">
        <f t="shared" si="30"/>
        <v>64662.674999999996</v>
      </c>
      <c r="O44" s="9">
        <f>O45</f>
        <v>658312.63899999997</v>
      </c>
    </row>
    <row r="45" spans="2:21" ht="13.5" hidden="1">
      <c r="B45" s="10" t="s">
        <v>3</v>
      </c>
      <c r="C45" s="11">
        <f>SUM(C46:C51)</f>
        <v>52028.148000000008</v>
      </c>
      <c r="D45" s="11">
        <f t="shared" ref="D45:N45" si="31">SUM(D46:D51)</f>
        <v>50821.130000000005</v>
      </c>
      <c r="E45" s="11">
        <f t="shared" si="31"/>
        <v>53383.78899999999</v>
      </c>
      <c r="F45" s="11">
        <f t="shared" si="31"/>
        <v>51125.103999999999</v>
      </c>
      <c r="G45" s="11">
        <f t="shared" si="31"/>
        <v>50805.546999999999</v>
      </c>
      <c r="H45" s="11">
        <f t="shared" si="31"/>
        <v>48950.538</v>
      </c>
      <c r="I45" s="11">
        <f t="shared" si="31"/>
        <v>56549.587999999996</v>
      </c>
      <c r="J45" s="11">
        <f t="shared" si="31"/>
        <v>55290.041000000005</v>
      </c>
      <c r="K45" s="11">
        <f t="shared" si="31"/>
        <v>52475.002</v>
      </c>
      <c r="L45" s="11">
        <f t="shared" si="31"/>
        <v>60419.247999999985</v>
      </c>
      <c r="M45" s="11">
        <f t="shared" si="31"/>
        <v>61801.829000000005</v>
      </c>
      <c r="N45" s="12">
        <f t="shared" si="31"/>
        <v>64662.674999999996</v>
      </c>
      <c r="O45" s="13">
        <f>SUM(O46:O51)</f>
        <v>658312.63899999997</v>
      </c>
      <c r="Q45" s="25">
        <f>SUM(Q46:Q51)</f>
        <v>2950068.639</v>
      </c>
    </row>
    <row r="46" spans="2:21" hidden="1">
      <c r="B46" s="14" t="s">
        <v>4</v>
      </c>
      <c r="C46" s="15">
        <f>[1]январь!$E$212+[1]январь!$E$223+[1]январь!$E$236+[1]январь!$E$326+[1]январь!$E$337+[1]январь!$E$350+[1]январь!$E$361+[1]январь!$E$497</f>
        <v>32508.440000000002</v>
      </c>
      <c r="D46" s="15">
        <f>[1]февраль!$E$212+[1]февраль!$E$223+[1]февраль!$E$236+[1]февраль!$E$326+[1]февраль!$E$337+[1]февраль!$E$350+[1]февраль!$E$361+[1]февраль!$E$497</f>
        <v>30296.585999999999</v>
      </c>
      <c r="E46" s="15">
        <f>[1]март!$E$212+[1]март!$E$223+[1]март!$E$236+[1]март!$E$326+[1]март!$E$337+[1]март!$E$350+[1]март!$E$361+[1]март!$E$497</f>
        <v>32970.371999999996</v>
      </c>
      <c r="F46" s="15">
        <f>[1]апрель!$E$212+[1]апрель!$E$223+[1]апрель!$E$236+[1]апрель!$E$326+[1]апрель!$E$337+[1]апрель!$E$350+[1]апрель!$E$361+[1]апрель!$E$497</f>
        <v>33151.841999999997</v>
      </c>
      <c r="G46" s="15">
        <f>[1]май!$E$212+[1]май!$E$223+[1]май!$E$236+[1]май!$E$326+[1]май!$E$337+[1]май!$E$350+[1]май!$E$361+[1]май!$E$497</f>
        <v>35187.828000000001</v>
      </c>
      <c r="H46" s="15">
        <f>[1]июнь!$E$212+[1]июнь!$E$223+[1]июнь!$E$236+[1]июнь!$E$326+[1]июнь!$E$337+[1]июнь!$E$350+[1]июнь!$E$361+[1]июнь!$E$497</f>
        <v>33788.325000000004</v>
      </c>
      <c r="I46" s="15">
        <f>[1]июль!$E$212+[1]июль!$E$223+[1]июль!$E$236+[1]июль!$E$326+[1]июль!$E$337+[1]июль!$E$350+[1]июль!$E$361+[1]июль!$E$497</f>
        <v>40697.509999999995</v>
      </c>
      <c r="J46" s="15">
        <f>[1]август!$E$212+[1]август!$E$223+[1]август!$E$236+[1]август!$E$326+[1]август!$E$337+[1]август!$E$350+[1]август!$E$361+[1]август!$E$497</f>
        <v>40151.787000000004</v>
      </c>
      <c r="K46" s="15">
        <f>[1]сентябрь!$E$212+[1]сентябрь!$E$223+[1]сентябрь!$E$236+[1]сентябрь!$E$326+[1]сентябрь!$E$337+[1]сентябрь!$E$350+[1]сентябрь!$E$361+[1]сентябрь!$E$497</f>
        <v>38326.04</v>
      </c>
      <c r="L46" s="15">
        <f>[1]октябрь!$E$212+[1]октябрь!$E$223+[1]октябрь!$E$236+[1]октябрь!$E$326+[1]октябрь!$E$337+[1]октябрь!$E$350+[1]октябрь!$E$361+[1]октябрь!$E$497</f>
        <v>42655.779999999992</v>
      </c>
      <c r="M46" s="15">
        <f>[1]ноябрь!$E$212+[1]ноябрь!$E$223+[1]ноябрь!$E$236+[1]ноябрь!$E$326+[1]ноябрь!$E$337+[1]ноябрь!$E$350+[1]ноябрь!$E$361+[1]ноябрь!$E$497</f>
        <v>40522.336000000003</v>
      </c>
      <c r="N46" s="15">
        <f>[1]декабрь!$E$212+[1]декабрь!$E$223+[1]декабрь!$E$236+[1]декабрь!$E$326+[1]декабрь!$E$337+[1]декабрь!$E$350+[1]декабрь!$E$361+[1]декабрь!$E$497</f>
        <v>41208.550999999999</v>
      </c>
      <c r="O46" s="16">
        <f>SUM(C46:N46)</f>
        <v>441465.39699999994</v>
      </c>
      <c r="Q46" s="25">
        <f>O46+O7+O22</f>
        <v>1777176.3969999999</v>
      </c>
      <c r="R46" s="25">
        <f t="shared" ref="R46:R51" si="32">Q46-S7</f>
        <v>441465.39699999988</v>
      </c>
    </row>
    <row r="47" spans="2:21" hidden="1">
      <c r="B47" s="14" t="s">
        <v>5</v>
      </c>
      <c r="C47" s="15">
        <f>[1]январь!$E$362+[1]январь!$E$338+[1]январь!$E$237</f>
        <v>1918.6769999999999</v>
      </c>
      <c r="D47" s="15">
        <f>[1]февраль!$E$362+[1]февраль!$E$338+[1]февраль!$E$237</f>
        <v>1845.8649999999998</v>
      </c>
      <c r="E47" s="15">
        <f>[1]март!$E$362+[1]март!$E$338+[1]март!$E$237</f>
        <v>1792.9159999999999</v>
      </c>
      <c r="F47" s="15">
        <f>[1]апрель!$E$362+[1]апрель!$E$338+[1]апрель!$E$237</f>
        <v>1432.8230000000001</v>
      </c>
      <c r="G47" s="15">
        <f>[1]май!$E$362+[1]май!$E$338+[1]май!$E$237</f>
        <v>1016.753</v>
      </c>
      <c r="H47" s="15">
        <f>[1]июнь!$E$362+[1]июнь!$E$338+[1]июнь!$E$237</f>
        <v>949.61699999999996</v>
      </c>
      <c r="I47" s="15">
        <f>[1]июль!$E$362+[1]июль!$E$338+[1]июль!$E$237</f>
        <v>960.38700000000006</v>
      </c>
      <c r="J47" s="15">
        <f>[1]август!$E$362+[1]август!$E$338+[1]август!$E$237</f>
        <v>940.77299999999991</v>
      </c>
      <c r="K47" s="15">
        <f>[1]сентябрь!$E$362+[1]сентябрь!$E$338+[1]сентябрь!$E$237</f>
        <v>1047.0419999999999</v>
      </c>
      <c r="L47" s="15">
        <f>[1]октябрь!$E$362+[1]октябрь!$E$338+[1]октябрь!$E$237</f>
        <v>1583.2859999999998</v>
      </c>
      <c r="M47" s="15">
        <f>[1]ноябрь!$E$362+[1]ноябрь!$E$338+[1]ноябрь!$E$237</f>
        <v>2098.0160000000001</v>
      </c>
      <c r="N47" s="15">
        <f>[1]декабрь!$E$362+[1]декабрь!$E$338+[1]декабрь!$E$237</f>
        <v>2266.0170000000003</v>
      </c>
      <c r="O47" s="16">
        <f t="shared" ref="O47:O51" si="33">SUM(C47:N47)</f>
        <v>17852.171999999999</v>
      </c>
      <c r="Q47" s="25">
        <f>O47+O8</f>
        <v>91657.171999999991</v>
      </c>
      <c r="R47" s="25">
        <f t="shared" si="32"/>
        <v>17852.171999999991</v>
      </c>
    </row>
    <row r="48" spans="2:21" hidden="1">
      <c r="B48" s="14" t="s">
        <v>6</v>
      </c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6">
        <f t="shared" si="33"/>
        <v>0</v>
      </c>
      <c r="Q48" s="25">
        <f>O48+O9</f>
        <v>5072</v>
      </c>
      <c r="R48" s="25">
        <f t="shared" si="32"/>
        <v>0</v>
      </c>
    </row>
    <row r="49" spans="2:18" hidden="1">
      <c r="B49" s="14" t="s">
        <v>7</v>
      </c>
      <c r="C49" s="15">
        <f>[1]январь!$E$213+[1]январь!$E$238+[1]январь!$E$327+[1]январь!$E$339+[1]январь!$E$351+[1]январь!$E$363+[1]январь!$E$390+[1]январь!$E$402+[1]январь!$E$498</f>
        <v>1629.652</v>
      </c>
      <c r="D49" s="15">
        <f>[1]февраль!$E$213+[1]февраль!$E$238+[1]февраль!$E$327+[1]февраль!$E$339+[1]февраль!$E$351+[1]февраль!$E$363+[1]февраль!$E$390+[1]февраль!$E$402+[1]февраль!$E$498</f>
        <v>1860.788</v>
      </c>
      <c r="E49" s="15">
        <f>[1]март!$E$213+[1]март!$E$238+[1]март!$E$327+[1]март!$E$339+[1]март!$E$351+[1]март!$E$363+[1]март!$E$390+[1]март!$E$402+[1]март!$E$498</f>
        <v>1739.2719999999999</v>
      </c>
      <c r="F49" s="15">
        <f>[1]апрель!$E$213+[1]апрель!$E$238+[1]апрель!$E$327+[1]апрель!$E$339+[1]апрель!$E$351+[1]апрель!$E$363+[1]апрель!$E$390+[1]апрель!$E$402+[1]апрель!$E$498</f>
        <v>1448.51</v>
      </c>
      <c r="G49" s="15">
        <f>[1]май!$E$213+[1]май!$E$238+[1]май!$E$327+[1]май!$E$339+[1]май!$E$351+[1]май!$E$363+[1]май!$E$390+[1]май!$E$402+[1]май!$E$498</f>
        <v>2035.3470000000002</v>
      </c>
      <c r="H49" s="15">
        <f>[1]июнь!$E$213+[1]июнь!$E$238+[1]июнь!$E$327+[1]июнь!$E$339+[1]июнь!$E$351+[1]июнь!$E$363+[1]июнь!$E$390+[1]июнь!$E$402+[1]июнь!$E$498</f>
        <v>2362.5509999999999</v>
      </c>
      <c r="I49" s="15">
        <f>[1]июль!$E$213+[1]июль!$E$238+[1]июль!$E$327+[1]июль!$E$339+[1]июль!$E$351+[1]июль!$E$363+[1]июль!$E$390+[1]июль!$E$402+[1]июль!$E$498</f>
        <v>2384.5010000000002</v>
      </c>
      <c r="J49" s="15">
        <f>[1]август!$E$213+[1]август!$E$238+[1]август!$E$327+[1]август!$E$339+[1]август!$E$351+[1]август!$E$363+[1]август!$E$390+[1]август!$E$402+[1]август!$E$498</f>
        <v>2372.9139999999998</v>
      </c>
      <c r="K49" s="15">
        <f>[1]сентябрь!$E$213+[1]сентябрь!$E$238+[1]сентябрь!$E$327+[1]сентябрь!$E$339+[1]сентябрь!$E$351+[1]сентябрь!$E$363+[1]сентябрь!$E$390+[1]сентябрь!$E$402+[1]сентябрь!$E$498</f>
        <v>1880.954</v>
      </c>
      <c r="L49" s="15">
        <f>[1]октябрь!$E$213+[1]октябрь!$E$238+[1]октябрь!$E$327+[1]октябрь!$E$339+[1]октябрь!$E$351+[1]октябрь!$E$363+[1]октябрь!$E$390+[1]октябрь!$E$402+[1]октябрь!$E$498</f>
        <v>1624.933</v>
      </c>
      <c r="M49" s="15">
        <f>[1]ноябрь!$E$213+[1]ноябрь!$E$238+[1]ноябрь!$E$327+[1]ноябрь!$E$339+[1]ноябрь!$E$351+[1]ноябрь!$E$363+[1]ноябрь!$E$390+[1]ноябрь!$E$402+[1]ноябрь!$E$498</f>
        <v>1932.2020000000002</v>
      </c>
      <c r="N49" s="15">
        <f>[1]декабрь!$E$213+[1]декабрь!$E$238+[1]декабрь!$E$327+[1]декабрь!$E$339+[1]декабрь!$E$351+[1]декабрь!$E$363+[1]декабрь!$E$390+[1]декабрь!$E$402+[1]декабрь!$E$498</f>
        <v>2093.6709999999998</v>
      </c>
      <c r="O49" s="16">
        <f t="shared" si="33"/>
        <v>23365.295000000002</v>
      </c>
      <c r="Q49" s="25">
        <f>O49+O10+O23</f>
        <v>131421.29500000001</v>
      </c>
      <c r="R49" s="25">
        <f t="shared" si="32"/>
        <v>23365.295000000013</v>
      </c>
    </row>
    <row r="50" spans="2:18" hidden="1">
      <c r="B50" s="14" t="s">
        <v>8</v>
      </c>
      <c r="C50" s="15">
        <f>[1]январь!$E$214+[1]январь!$E$239+[1]январь!$E$328+[1]январь!$E$340+[1]январь!$E$352+[1]январь!$E$364+[1]январь!$E$391+[1]январь!$E$403+[1]январь!$E$499</f>
        <v>12366.137999999999</v>
      </c>
      <c r="D50" s="15">
        <f>[1]февраль!$E$214+[1]февраль!$E$239+[1]февраль!$E$328+[1]февраль!$E$340+[1]февраль!$E$352+[1]февраль!$E$364+[1]февраль!$E$391+[1]февраль!$E$403+[1]февраль!$E$499</f>
        <v>12801.786</v>
      </c>
      <c r="E50" s="15">
        <f>[1]март!$E$214+[1]март!$E$239+[1]март!$E$328+[1]март!$E$340+[1]март!$E$352+[1]март!$E$364+[1]март!$E$391+[1]март!$E$403+[1]март!$E$499</f>
        <v>13142.505000000001</v>
      </c>
      <c r="F50" s="15">
        <f>[1]апрель!$E$214+[1]апрель!$E$239+[1]апрель!$E$328+[1]апрель!$E$340+[1]апрель!$E$352+[1]апрель!$E$364+[1]апрель!$E$391+[1]апрель!$E$403+[1]апрель!$E$499</f>
        <v>11988.04</v>
      </c>
      <c r="G50" s="15">
        <f>[1]май!$E$214+[1]май!$E$239+[1]май!$E$328+[1]май!$E$340+[1]май!$E$352+[1]май!$E$364+[1]май!$E$391+[1]май!$E$403+[1]май!$E$499</f>
        <v>10575.483999999999</v>
      </c>
      <c r="H50" s="15">
        <f>[1]июнь!$E$214+[1]июнь!$E$239+[1]июнь!$E$328+[1]июнь!$E$340+[1]июнь!$E$352+[1]июнь!$E$364+[1]июнь!$E$391+[1]июнь!$E$403+[1]июнь!$E$499</f>
        <v>9824.491</v>
      </c>
      <c r="I50" s="15">
        <f>[1]июль!$E$214+[1]июль!$E$239+[1]июль!$E$328+[1]июль!$E$340+[1]июль!$E$352+[1]июль!$E$364+[1]июль!$E$391+[1]июль!$E$403+[1]июль!$E$499</f>
        <v>10596.935000000001</v>
      </c>
      <c r="J50" s="15">
        <f>[1]август!$E$214+[1]август!$E$239+[1]август!$E$328+[1]август!$E$340+[1]август!$E$352+[1]август!$E$364+[1]август!$E$391+[1]август!$E$403+[1]август!$E$499</f>
        <v>9771.3950000000004</v>
      </c>
      <c r="K50" s="15">
        <f>[1]сентябрь!$E$214+[1]сентябрь!$E$239+[1]сентябрь!$E$328+[1]сентябрь!$E$340+[1]сентябрь!$E$352+[1]сентябрь!$E$364+[1]сентябрь!$E$391+[1]сентябрь!$E$403+[1]сентябрь!$E$499</f>
        <v>9050.4550000000017</v>
      </c>
      <c r="L50" s="15">
        <f>[1]октябрь!$E$214+[1]октябрь!$E$239+[1]октябрь!$E$328+[1]октябрь!$E$340+[1]октябрь!$E$352+[1]октябрь!$E$364+[1]октябрь!$E$391+[1]октябрь!$E$403+[1]октябрь!$E$499</f>
        <v>11379.529999999999</v>
      </c>
      <c r="M50" s="15">
        <f>[1]ноябрь!$E$214+[1]ноябрь!$E$239+[1]ноябрь!$E$328+[1]ноябрь!$E$340+[1]ноябрь!$E$352+[1]ноябрь!$E$364+[1]ноябрь!$E$391+[1]ноябрь!$E$403+[1]ноябрь!$E$499</f>
        <v>13057.476000000001</v>
      </c>
      <c r="N50" s="15">
        <f>[1]декабрь!$E$214+[1]декабрь!$E$239+[1]декабрь!$E$328+[1]декабрь!$E$340+[1]декабрь!$E$352+[1]декабрь!$E$364+[1]декабрь!$E$391+[1]декабрь!$E$403+[1]декабрь!$E$499</f>
        <v>14207.788999999999</v>
      </c>
      <c r="O50" s="16">
        <f t="shared" si="33"/>
        <v>138762.024</v>
      </c>
      <c r="Q50" s="25">
        <f>O50+O11+O24</f>
        <v>699980.02399999998</v>
      </c>
      <c r="R50" s="25">
        <f t="shared" si="32"/>
        <v>138762.02399999998</v>
      </c>
    </row>
    <row r="51" spans="2:18" hidden="1">
      <c r="B51" s="14" t="s">
        <v>9</v>
      </c>
      <c r="C51" s="15">
        <f>[1]январь!$E$215+[1]январь!$E$240+[1]январь!$E$329+[1]январь!$E$341+[1]январь!$E$365+[1]январь!$E$392+[1]январь!$E$500</f>
        <v>3605.2409999999995</v>
      </c>
      <c r="D51" s="15">
        <f>[1]февраль!$E$215+[1]февраль!$E$240+[1]февраль!$E$329+[1]февраль!$E$341+[1]февраль!$E$365+[1]февраль!$E$392+[1]февраль!$E$500</f>
        <v>4016.105</v>
      </c>
      <c r="E51" s="15">
        <f>[1]март!$E$215+[1]март!$E$240+[1]март!$E$329+[1]март!$E$341+[1]март!$E$365+[1]март!$E$392+[1]март!$E$500</f>
        <v>3738.7239999999993</v>
      </c>
      <c r="F51" s="15">
        <f>[1]апрель!$E$215+[1]апрель!$E$240+[1]апрель!$E$329+[1]апрель!$E$341+[1]апрель!$E$365+[1]апрель!$E$392+[1]апрель!$E$500</f>
        <v>3103.8889999999997</v>
      </c>
      <c r="G51" s="15">
        <f>[1]май!$E$215+[1]май!$E$240+[1]май!$E$329+[1]май!$E$341+[1]май!$E$365+[1]май!$E$392+[1]май!$E$500</f>
        <v>1990.1349999999998</v>
      </c>
      <c r="H51" s="15">
        <f>[1]июнь!$E$215+[1]июнь!$E$240+[1]июнь!$E$329+[1]июнь!$E$341+[1]июнь!$E$365+[1]июнь!$E$392+[1]июнь!$E$500</f>
        <v>2025.5540000000001</v>
      </c>
      <c r="I51" s="15">
        <f>[1]июль!$E$215+[1]июль!$E$240+[1]июль!$E$329+[1]июль!$E$341+[1]июль!$E$365+[1]июль!$E$392+[1]июль!$E$500</f>
        <v>1910.2549999999999</v>
      </c>
      <c r="J51" s="15">
        <f>[1]август!$E$215+[1]август!$E$240+[1]август!$E$329+[1]август!$E$341+[1]август!$E$365+[1]август!$E$392+[1]август!$E$500</f>
        <v>2053.172</v>
      </c>
      <c r="K51" s="15">
        <f>[1]сентябрь!$E$215+[1]сентябрь!$E$240+[1]сентябрь!$E$329+[1]сентябрь!$E$341+[1]сентябрь!$E$365+[1]сентябрь!$E$392+[1]сентябрь!$E$500</f>
        <v>2170.511</v>
      </c>
      <c r="L51" s="15">
        <f>[1]октябрь!$E$215+[1]октябрь!$E$240+[1]октябрь!$E$329+[1]октябрь!$E$341+[1]октябрь!$E$365+[1]октябрь!$E$392+[1]октябрь!$E$500</f>
        <v>3175.7190000000001</v>
      </c>
      <c r="M51" s="15">
        <f>[1]ноябрь!$E$215+[1]ноябрь!$E$240+[1]ноябрь!$E$329+[1]ноябрь!$E$341+[1]ноябрь!$E$365+[1]ноябрь!$E$392+[1]ноябрь!$E$500</f>
        <v>4191.799</v>
      </c>
      <c r="N51" s="15">
        <f>[1]декабрь!$E$215+[1]декабрь!$E$240+[1]декабрь!$E$329+[1]декабрь!$E$341+[1]декабрь!$E$365+[1]декабрь!$E$392+[1]декабрь!$E$500</f>
        <v>4886.6469999999999</v>
      </c>
      <c r="O51" s="16">
        <f t="shared" si="33"/>
        <v>36867.750999999997</v>
      </c>
      <c r="Q51" s="25">
        <f>O51+O12+O25</f>
        <v>244761.75099999996</v>
      </c>
      <c r="R51" s="25">
        <f t="shared" si="32"/>
        <v>36867.75099999996</v>
      </c>
    </row>
    <row r="52" spans="2:18" ht="13.5" hidden="1">
      <c r="B52" s="10" t="s">
        <v>10</v>
      </c>
      <c r="C52" s="11">
        <f>SUM(C53:C58)</f>
        <v>96.455651191203415</v>
      </c>
      <c r="D52" s="11">
        <f t="shared" ref="D52:N52" si="34">SUM(D53:D58)</f>
        <v>94.47008185705559</v>
      </c>
      <c r="E52" s="11">
        <f t="shared" si="34"/>
        <v>98.604499083689674</v>
      </c>
      <c r="F52" s="11">
        <f t="shared" si="34"/>
        <v>94.648100183262059</v>
      </c>
      <c r="G52" s="11">
        <f t="shared" si="34"/>
        <v>94.141971899816738</v>
      </c>
      <c r="H52" s="11">
        <f t="shared" si="34"/>
        <v>90.632478924862582</v>
      </c>
      <c r="I52" s="11">
        <f t="shared" si="34"/>
        <v>104.44991753207084</v>
      </c>
      <c r="J52" s="11">
        <f t="shared" si="34"/>
        <v>102.12759071472206</v>
      </c>
      <c r="K52" s="11">
        <f t="shared" si="34"/>
        <v>97.123941356139284</v>
      </c>
      <c r="L52" s="11">
        <f t="shared" si="34"/>
        <v>111.6099987782529</v>
      </c>
      <c r="M52" s="11">
        <f t="shared" si="34"/>
        <v>114.16744043982897</v>
      </c>
      <c r="N52" s="11">
        <f t="shared" si="34"/>
        <v>119.247403787416</v>
      </c>
      <c r="O52" s="13">
        <f>SUM(O53:O58)</f>
        <v>101.47325631235999</v>
      </c>
    </row>
    <row r="53" spans="2:18" hidden="1">
      <c r="B53" s="14" t="s">
        <v>4</v>
      </c>
      <c r="C53" s="15">
        <f>C46/$O$46*$P$53*12</f>
        <v>59.575638362858896</v>
      </c>
      <c r="D53" s="15">
        <f t="shared" ref="D53:N53" si="35">D46/$O$46*$P$53*12</f>
        <v>55.522149053146002</v>
      </c>
      <c r="E53" s="15">
        <f t="shared" si="35"/>
        <v>60.422184483811847</v>
      </c>
      <c r="F53" s="15">
        <f t="shared" si="35"/>
        <v>60.75475015271838</v>
      </c>
      <c r="G53" s="15">
        <f t="shared" si="35"/>
        <v>64.485940134392195</v>
      </c>
      <c r="H53" s="15">
        <f t="shared" si="35"/>
        <v>61.921182040317674</v>
      </c>
      <c r="I53" s="15">
        <f t="shared" si="35"/>
        <v>74.583097128894309</v>
      </c>
      <c r="J53" s="15">
        <f t="shared" si="35"/>
        <v>73.582993891264522</v>
      </c>
      <c r="K53" s="15">
        <f t="shared" si="35"/>
        <v>70.237092241905927</v>
      </c>
      <c r="L53" s="15">
        <f t="shared" si="35"/>
        <v>78.171863164324975</v>
      </c>
      <c r="M53" s="15">
        <f t="shared" si="35"/>
        <v>74.26206963958461</v>
      </c>
      <c r="N53" s="15">
        <f t="shared" si="35"/>
        <v>75.519641417226637</v>
      </c>
      <c r="O53" s="16">
        <f>SUM(C53:N53)/12</f>
        <v>67.419883475870492</v>
      </c>
      <c r="P53" s="1">
        <f>O46/6548</f>
        <v>67.419883475870492</v>
      </c>
    </row>
    <row r="54" spans="2:18" hidden="1">
      <c r="B54" s="14" t="s">
        <v>5</v>
      </c>
      <c r="C54" s="15">
        <f>[1]январь!$E$243+[1]январь!$E$344+[1]январь!$E$375</f>
        <v>4.6240000000000006</v>
      </c>
      <c r="D54" s="15">
        <f>[1]февраль!$E$243+[1]февраль!$E$344+[1]февраль!$E$375</f>
        <v>4.7169999999999996</v>
      </c>
      <c r="E54" s="15">
        <f>[1]март!$E$243+[1]март!$E$344+[1]март!$E$375</f>
        <v>4.0579999999999998</v>
      </c>
      <c r="F54" s="15">
        <f>[1]апрель!$E$243+[1]апрель!$E$344+[1]апрель!$E$375</f>
        <v>3.5810000000000004</v>
      </c>
      <c r="G54" s="15">
        <f>[1]май!$E$243+[1]май!$E$344+[1]май!$E$375</f>
        <v>2.8980000000000001</v>
      </c>
      <c r="H54" s="15">
        <f>[1]июнь!$E$243+[1]июнь!$E$344+[1]июнь!$E$375</f>
        <v>2.665</v>
      </c>
      <c r="I54" s="15">
        <f>[1]июль!$E$243+[1]июль!$E$344+[1]июль!$E$375</f>
        <v>2.5760000000000001</v>
      </c>
      <c r="J54" s="15">
        <f>[1]август!$E$243+[1]август!$E$344+[1]август!$E$375</f>
        <v>2.5260000000000002</v>
      </c>
      <c r="K54" s="15">
        <f>[1]сентябрь!$E$243+[1]сентябрь!$E$344+[1]сентябрь!$E$375</f>
        <v>2.8760000000000003</v>
      </c>
      <c r="L54" s="15">
        <f>[1]октябрь!$E$243+[1]октябрь!$E$344+[1]октябрь!$E$375</f>
        <v>3.786</v>
      </c>
      <c r="M54" s="15">
        <f>[1]ноябрь!$E$243+[1]ноябрь!$E$344+[1]ноябрь!$E$375</f>
        <v>4.7530000000000001</v>
      </c>
      <c r="N54" s="15">
        <f>[1]декабрь!$E$243+[1]декабрь!$E$344+[1]декабрь!$E$375</f>
        <v>4.8979999999999997</v>
      </c>
      <c r="O54" s="16">
        <f t="shared" ref="O54:O58" si="36">SUM(C54:N54)/12</f>
        <v>3.6631666666666667</v>
      </c>
    </row>
    <row r="55" spans="2:18" hidden="1">
      <c r="B55" s="14" t="s">
        <v>6</v>
      </c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6">
        <f t="shared" si="36"/>
        <v>0</v>
      </c>
    </row>
    <row r="56" spans="2:18" hidden="1">
      <c r="B56" s="14" t="s">
        <v>7</v>
      </c>
      <c r="C56" s="15">
        <f>C49/$O$49*$P$56*12</f>
        <v>2.9865339034819796</v>
      </c>
      <c r="D56" s="15">
        <f t="shared" ref="D56:N56" si="37">D49/$O$49*$P$56*12</f>
        <v>3.41011850946854</v>
      </c>
      <c r="E56" s="15">
        <f t="shared" si="37"/>
        <v>3.187425778863775</v>
      </c>
      <c r="F56" s="15">
        <f t="shared" si="37"/>
        <v>2.6545693341478311</v>
      </c>
      <c r="G56" s="15">
        <f t="shared" si="37"/>
        <v>3.7300189370800245</v>
      </c>
      <c r="H56" s="15">
        <f t="shared" si="37"/>
        <v>4.3296597434331083</v>
      </c>
      <c r="I56" s="15">
        <f t="shared" si="37"/>
        <v>4.3698857666463038</v>
      </c>
      <c r="J56" s="15">
        <f t="shared" si="37"/>
        <v>4.3486511912034205</v>
      </c>
      <c r="K56" s="15">
        <f t="shared" si="37"/>
        <v>3.4470751374465487</v>
      </c>
      <c r="L56" s="15">
        <f t="shared" si="37"/>
        <v>2.9778857666463043</v>
      </c>
      <c r="M56" s="15">
        <f t="shared" si="37"/>
        <v>3.5409932803909592</v>
      </c>
      <c r="N56" s="15">
        <f t="shared" si="37"/>
        <v>3.8369047037263284</v>
      </c>
      <c r="O56" s="16">
        <f t="shared" si="36"/>
        <v>3.5683101710445935</v>
      </c>
      <c r="P56" s="1">
        <f t="shared" ref="P56:P58" si="38">O49/6548</f>
        <v>3.5683101710445939</v>
      </c>
    </row>
    <row r="57" spans="2:18" hidden="1">
      <c r="B57" s="14" t="s">
        <v>8</v>
      </c>
      <c r="C57" s="15">
        <f>C50/$O$50*$P$57*12</f>
        <v>22.662439828955399</v>
      </c>
      <c r="D57" s="15">
        <f t="shared" ref="D57:N57" si="39">D50/$O$50*$P$57*12</f>
        <v>23.460817348808792</v>
      </c>
      <c r="E57" s="15">
        <f t="shared" si="39"/>
        <v>24.085226023213199</v>
      </c>
      <c r="F57" s="15">
        <f t="shared" si="39"/>
        <v>21.969529627367134</v>
      </c>
      <c r="G57" s="15">
        <f t="shared" si="39"/>
        <v>19.380850335980448</v>
      </c>
      <c r="H57" s="15">
        <f t="shared" si="39"/>
        <v>18.004565058032984</v>
      </c>
      <c r="I57" s="15">
        <f t="shared" si="39"/>
        <v>19.420161881490532</v>
      </c>
      <c r="J57" s="15">
        <f t="shared" si="39"/>
        <v>17.907260232131947</v>
      </c>
      <c r="K57" s="15">
        <f t="shared" si="39"/>
        <v>16.586050702504583</v>
      </c>
      <c r="L57" s="15">
        <f t="shared" si="39"/>
        <v>20.854361637141107</v>
      </c>
      <c r="M57" s="15">
        <f t="shared" si="39"/>
        <v>23.929400122174709</v>
      </c>
      <c r="N57" s="15">
        <f t="shared" si="39"/>
        <v>26.037487477092242</v>
      </c>
      <c r="O57" s="16">
        <f t="shared" si="36"/>
        <v>21.191512522907761</v>
      </c>
      <c r="P57" s="1">
        <f t="shared" si="38"/>
        <v>21.191512522907757</v>
      </c>
    </row>
    <row r="58" spans="2:18" hidden="1">
      <c r="B58" s="14" t="s">
        <v>9</v>
      </c>
      <c r="C58" s="15">
        <f>C51/$O$51*$P$58*12</f>
        <v>6.6070390959071457</v>
      </c>
      <c r="D58" s="15">
        <f t="shared" ref="D58:N58" si="40">D51/$O$51*$P$58*12</f>
        <v>7.359996945632254</v>
      </c>
      <c r="E58" s="15">
        <f t="shared" si="40"/>
        <v>6.851662797800854</v>
      </c>
      <c r="F58" s="15">
        <f t="shared" si="40"/>
        <v>5.68825106902871</v>
      </c>
      <c r="G58" s="15">
        <f t="shared" si="40"/>
        <v>3.64716249236408</v>
      </c>
      <c r="H58" s="15">
        <f t="shared" si="40"/>
        <v>3.7120720830788025</v>
      </c>
      <c r="I58" s="15">
        <f t="shared" si="40"/>
        <v>3.5007727550397063</v>
      </c>
      <c r="J58" s="15">
        <f t="shared" si="40"/>
        <v>3.7626854001221748</v>
      </c>
      <c r="K58" s="15">
        <f t="shared" si="40"/>
        <v>3.9777232742822237</v>
      </c>
      <c r="L58" s="15">
        <f t="shared" si="40"/>
        <v>5.8198882101405012</v>
      </c>
      <c r="M58" s="15">
        <f t="shared" si="40"/>
        <v>7.6819773976786809</v>
      </c>
      <c r="N58" s="15">
        <f t="shared" si="40"/>
        <v>8.9553701893708002</v>
      </c>
      <c r="O58" s="16">
        <f t="shared" si="36"/>
        <v>5.6303834758704943</v>
      </c>
      <c r="P58" s="1">
        <f t="shared" si="38"/>
        <v>5.6303834758704943</v>
      </c>
    </row>
    <row r="59" spans="2:18" hidden="1">
      <c r="B59" s="6" t="s">
        <v>11</v>
      </c>
      <c r="C59" s="7">
        <f>C60+C70</f>
        <v>1176.328</v>
      </c>
      <c r="D59" s="7">
        <f t="shared" ref="D59:N59" si="41">D60+D70</f>
        <v>1032.2150000000001</v>
      </c>
      <c r="E59" s="7">
        <f t="shared" si="41"/>
        <v>1231.2160000000001</v>
      </c>
      <c r="F59" s="7">
        <f t="shared" si="41"/>
        <v>1489.8869999999999</v>
      </c>
      <c r="G59" s="7">
        <f t="shared" si="41"/>
        <v>1782.6390000000001</v>
      </c>
      <c r="H59" s="7">
        <f t="shared" si="41"/>
        <v>1734.2890000000002</v>
      </c>
      <c r="I59" s="7">
        <f t="shared" si="41"/>
        <v>1854.5220000000002</v>
      </c>
      <c r="J59" s="7">
        <f t="shared" si="41"/>
        <v>1811.58</v>
      </c>
      <c r="K59" s="7">
        <f t="shared" si="41"/>
        <v>1934.6819999999998</v>
      </c>
      <c r="L59" s="7">
        <f t="shared" si="41"/>
        <v>1836.1299999999999</v>
      </c>
      <c r="M59" s="7">
        <f t="shared" si="41"/>
        <v>1285.877</v>
      </c>
      <c r="N59" s="7">
        <f t="shared" si="41"/>
        <v>1445.0160000000001</v>
      </c>
      <c r="O59" s="9">
        <f>O60+O70</f>
        <v>18614.381000000001</v>
      </c>
    </row>
    <row r="60" spans="2:18" hidden="1">
      <c r="B60" s="18" t="s">
        <v>12</v>
      </c>
      <c r="C60" s="11">
        <f>SUM(C61:C64)</f>
        <v>0</v>
      </c>
      <c r="D60" s="11">
        <f t="shared" ref="D60:N60" si="42">SUM(D61:D64)</f>
        <v>0</v>
      </c>
      <c r="E60" s="11">
        <f t="shared" si="42"/>
        <v>0</v>
      </c>
      <c r="F60" s="11">
        <f t="shared" si="42"/>
        <v>0</v>
      </c>
      <c r="G60" s="11">
        <f t="shared" si="42"/>
        <v>0</v>
      </c>
      <c r="H60" s="11">
        <f t="shared" si="42"/>
        <v>0</v>
      </c>
      <c r="I60" s="11">
        <f t="shared" si="42"/>
        <v>0</v>
      </c>
      <c r="J60" s="11">
        <f t="shared" si="42"/>
        <v>0</v>
      </c>
      <c r="K60" s="11">
        <f t="shared" si="42"/>
        <v>0</v>
      </c>
      <c r="L60" s="11">
        <f t="shared" si="42"/>
        <v>0</v>
      </c>
      <c r="M60" s="11">
        <f t="shared" si="42"/>
        <v>0</v>
      </c>
      <c r="N60" s="11">
        <f t="shared" si="42"/>
        <v>0</v>
      </c>
      <c r="O60" s="13">
        <f>SUM(O61:O64)</f>
        <v>0</v>
      </c>
    </row>
    <row r="61" spans="2:18" hidden="1">
      <c r="B61" s="14" t="s">
        <v>4</v>
      </c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6">
        <f t="shared" ref="O61:O64" si="43">SUM(C61:N61)</f>
        <v>0</v>
      </c>
    </row>
    <row r="62" spans="2:18" hidden="1">
      <c r="B62" s="14" t="s">
        <v>7</v>
      </c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6">
        <f t="shared" si="43"/>
        <v>0</v>
      </c>
    </row>
    <row r="63" spans="2:18" hidden="1">
      <c r="B63" s="14" t="s">
        <v>8</v>
      </c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6">
        <f t="shared" si="43"/>
        <v>0</v>
      </c>
    </row>
    <row r="64" spans="2:18" hidden="1">
      <c r="B64" s="14" t="s">
        <v>9</v>
      </c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6">
        <f t="shared" si="43"/>
        <v>0</v>
      </c>
    </row>
    <row r="65" spans="2:15" hidden="1">
      <c r="B65" s="38" t="s">
        <v>21</v>
      </c>
      <c r="C65" s="39">
        <f>SUM(C66:C69)</f>
        <v>0</v>
      </c>
      <c r="D65" s="39">
        <f t="shared" ref="D65:N65" si="44">SUM(D66:D69)</f>
        <v>0</v>
      </c>
      <c r="E65" s="39">
        <f t="shared" si="44"/>
        <v>0</v>
      </c>
      <c r="F65" s="39">
        <f t="shared" si="44"/>
        <v>0</v>
      </c>
      <c r="G65" s="39">
        <f t="shared" si="44"/>
        <v>0</v>
      </c>
      <c r="H65" s="39">
        <f t="shared" si="44"/>
        <v>0</v>
      </c>
      <c r="I65" s="39">
        <f t="shared" si="44"/>
        <v>0</v>
      </c>
      <c r="J65" s="39">
        <f t="shared" si="44"/>
        <v>0</v>
      </c>
      <c r="K65" s="39">
        <f t="shared" si="44"/>
        <v>0</v>
      </c>
      <c r="L65" s="39">
        <f t="shared" si="44"/>
        <v>0</v>
      </c>
      <c r="M65" s="39">
        <f t="shared" si="44"/>
        <v>0</v>
      </c>
      <c r="N65" s="39">
        <f t="shared" si="44"/>
        <v>0</v>
      </c>
      <c r="O65" s="40">
        <f>SUM(O66:O69)</f>
        <v>0</v>
      </c>
    </row>
    <row r="66" spans="2:15" hidden="1">
      <c r="B66" s="41" t="s">
        <v>4</v>
      </c>
      <c r="C66" s="42"/>
      <c r="D66" s="42"/>
      <c r="E66" s="42"/>
      <c r="F66" s="42"/>
      <c r="G66" s="42"/>
      <c r="H66" s="42"/>
      <c r="I66" s="42"/>
      <c r="J66" s="42"/>
      <c r="K66" s="42"/>
      <c r="L66" s="42"/>
      <c r="M66" s="42"/>
      <c r="N66" s="42"/>
      <c r="O66" s="43">
        <f>SUM(C66:N66)/12</f>
        <v>0</v>
      </c>
    </row>
    <row r="67" spans="2:15" hidden="1">
      <c r="B67" s="41" t="s">
        <v>7</v>
      </c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43">
        <f t="shared" ref="O67:O69" si="45">SUM(C67:N67)/12</f>
        <v>0</v>
      </c>
    </row>
    <row r="68" spans="2:15" hidden="1">
      <c r="B68" s="41" t="s">
        <v>8</v>
      </c>
      <c r="C68" s="42"/>
      <c r="D68" s="42"/>
      <c r="E68" s="42"/>
      <c r="F68" s="42"/>
      <c r="G68" s="42"/>
      <c r="H68" s="42"/>
      <c r="I68" s="42"/>
      <c r="J68" s="42"/>
      <c r="K68" s="42"/>
      <c r="L68" s="42"/>
      <c r="M68" s="42"/>
      <c r="N68" s="42"/>
      <c r="O68" s="43">
        <f t="shared" si="45"/>
        <v>0</v>
      </c>
    </row>
    <row r="69" spans="2:15" hidden="1">
      <c r="B69" s="41" t="s">
        <v>9</v>
      </c>
      <c r="C69" s="42"/>
      <c r="D69" s="42"/>
      <c r="E69" s="42"/>
      <c r="F69" s="42"/>
      <c r="G69" s="42"/>
      <c r="H69" s="42"/>
      <c r="I69" s="42"/>
      <c r="J69" s="42"/>
      <c r="K69" s="42"/>
      <c r="L69" s="42"/>
      <c r="M69" s="42"/>
      <c r="N69" s="42"/>
      <c r="O69" s="43">
        <f t="shared" si="45"/>
        <v>0</v>
      </c>
    </row>
    <row r="70" spans="2:15" hidden="1">
      <c r="B70" s="18" t="s">
        <v>13</v>
      </c>
      <c r="C70" s="11">
        <f>C71+C76</f>
        <v>1176.328</v>
      </c>
      <c r="D70" s="11">
        <f t="shared" ref="D70:N70" si="46">D71+D76</f>
        <v>1032.2150000000001</v>
      </c>
      <c r="E70" s="11">
        <f t="shared" si="46"/>
        <v>1231.2160000000001</v>
      </c>
      <c r="F70" s="11">
        <f t="shared" si="46"/>
        <v>1489.8869999999999</v>
      </c>
      <c r="G70" s="11">
        <f t="shared" si="46"/>
        <v>1782.6390000000001</v>
      </c>
      <c r="H70" s="11">
        <f t="shared" si="46"/>
        <v>1734.2890000000002</v>
      </c>
      <c r="I70" s="11">
        <f t="shared" si="46"/>
        <v>1854.5220000000002</v>
      </c>
      <c r="J70" s="11">
        <f t="shared" si="46"/>
        <v>1811.58</v>
      </c>
      <c r="K70" s="11">
        <f t="shared" si="46"/>
        <v>1934.6819999999998</v>
      </c>
      <c r="L70" s="11">
        <f t="shared" si="46"/>
        <v>1836.1299999999999</v>
      </c>
      <c r="M70" s="11">
        <f t="shared" si="46"/>
        <v>1285.877</v>
      </c>
      <c r="N70" s="11">
        <f t="shared" si="46"/>
        <v>1445.0160000000001</v>
      </c>
      <c r="O70" s="13">
        <f>O71+O76</f>
        <v>18614.381000000001</v>
      </c>
    </row>
    <row r="71" spans="2:15" hidden="1">
      <c r="B71" s="19" t="s">
        <v>14</v>
      </c>
      <c r="C71" s="20">
        <f>SUM(C72:C75)</f>
        <v>428.96800000000002</v>
      </c>
      <c r="D71" s="20">
        <f t="shared" ref="D71:N71" si="47">SUM(D72:D75)</f>
        <v>358.30100000000004</v>
      </c>
      <c r="E71" s="20">
        <f t="shared" si="47"/>
        <v>472.85700000000003</v>
      </c>
      <c r="F71" s="20">
        <f t="shared" si="47"/>
        <v>640.67899999999997</v>
      </c>
      <c r="G71" s="20">
        <f t="shared" si="47"/>
        <v>407.93199999999996</v>
      </c>
      <c r="H71" s="20">
        <f t="shared" si="47"/>
        <v>327.78399999999999</v>
      </c>
      <c r="I71" s="20">
        <f t="shared" si="47"/>
        <v>353.04899999999998</v>
      </c>
      <c r="J71" s="20">
        <f t="shared" si="47"/>
        <v>372.20300000000003</v>
      </c>
      <c r="K71" s="20">
        <f t="shared" si="47"/>
        <v>447.745</v>
      </c>
      <c r="L71" s="20">
        <f t="shared" si="47"/>
        <v>427.69</v>
      </c>
      <c r="M71" s="20">
        <f t="shared" si="47"/>
        <v>414.99399999999997</v>
      </c>
      <c r="N71" s="20">
        <f t="shared" si="47"/>
        <v>523.31100000000004</v>
      </c>
      <c r="O71" s="21">
        <f>SUM(O72:O75)</f>
        <v>5175.5130000000008</v>
      </c>
    </row>
    <row r="72" spans="2:15" hidden="1">
      <c r="B72" s="14" t="s">
        <v>4</v>
      </c>
      <c r="C72" s="15">
        <f>[1]январь!$E$367</f>
        <v>0</v>
      </c>
      <c r="D72" s="15">
        <f>[1]февраль!$E$367</f>
        <v>180.4</v>
      </c>
      <c r="E72" s="15">
        <f>[1]март!$E$367</f>
        <v>79.16</v>
      </c>
      <c r="F72" s="15">
        <f>[1]апрель!$E$367</f>
        <v>65.08</v>
      </c>
      <c r="G72" s="15">
        <f>[1]май!$E$367</f>
        <v>118.88</v>
      </c>
      <c r="H72" s="15">
        <f>[1]июнь!$E$367</f>
        <v>23.48</v>
      </c>
      <c r="I72" s="15">
        <f>[1]июль!$E$367</f>
        <v>13.12</v>
      </c>
      <c r="J72" s="15">
        <f>[1]август!$E$367</f>
        <v>14.6</v>
      </c>
      <c r="K72" s="15">
        <f>[1]сентябрь!$E$367</f>
        <v>58.2</v>
      </c>
      <c r="L72" s="15">
        <f>[1]октябрь!$E$367</f>
        <v>44.64</v>
      </c>
      <c r="M72" s="15">
        <f>[1]ноябрь!$E$367</f>
        <v>70.28</v>
      </c>
      <c r="N72" s="15">
        <f>[1]декабрь!$E$367</f>
        <v>77.12</v>
      </c>
      <c r="O72" s="16">
        <f t="shared" ref="O72:O75" si="48">SUM(C72:N72)</f>
        <v>744.96</v>
      </c>
    </row>
    <row r="73" spans="2:15" hidden="1">
      <c r="B73" s="14" t="s">
        <v>7</v>
      </c>
      <c r="C73" s="15">
        <f>[1]январь!$E$369</f>
        <v>300.98099999999999</v>
      </c>
      <c r="D73" s="15">
        <f>[1]февраль!$E$369</f>
        <v>80.231999999999999</v>
      </c>
      <c r="E73" s="15">
        <f>[1]март!$E$369</f>
        <v>290.55</v>
      </c>
      <c r="F73" s="15">
        <f>[1]апрель!$E$369</f>
        <v>494.11199999999997</v>
      </c>
      <c r="G73" s="15">
        <f>[1]май!$E$369</f>
        <v>197.88</v>
      </c>
      <c r="H73" s="15">
        <f>[1]июнь!$E$369</f>
        <v>234.67500000000001</v>
      </c>
      <c r="I73" s="15">
        <f>[1]июль!$E$369</f>
        <v>264.952</v>
      </c>
      <c r="J73" s="15">
        <f>[1]август!$E$369</f>
        <v>284.10500000000002</v>
      </c>
      <c r="K73" s="15">
        <f>[1]сентябрь!$E$369</f>
        <v>313.36</v>
      </c>
      <c r="L73" s="15">
        <f>[1]октябрь!$E$369</f>
        <v>272.45299999999997</v>
      </c>
      <c r="M73" s="15">
        <f>[1]ноябрь!$E$369</f>
        <v>265.17599999999999</v>
      </c>
      <c r="N73" s="15">
        <f>[1]декабрь!$E$369</f>
        <v>362.55900000000003</v>
      </c>
      <c r="O73" s="16">
        <f t="shared" si="48"/>
        <v>3361.0350000000003</v>
      </c>
    </row>
    <row r="74" spans="2:15" hidden="1">
      <c r="B74" s="14" t="s">
        <v>8</v>
      </c>
      <c r="C74" s="15">
        <f>[1]январь!$E$371</f>
        <v>7.7469999999999999</v>
      </c>
      <c r="D74" s="15">
        <f>[1]февраль!$E$371</f>
        <v>6.2690000000000001</v>
      </c>
      <c r="E74" s="15">
        <f>[1]март!$E$371</f>
        <v>7.7670000000000003</v>
      </c>
      <c r="F74" s="15">
        <f>[1]апрель!$E$371</f>
        <v>5.8470000000000004</v>
      </c>
      <c r="G74" s="15">
        <f>[1]май!$E$371</f>
        <v>5.9720000000000004</v>
      </c>
      <c r="H74" s="15">
        <f>[1]июнь!$E$371</f>
        <v>5.7889999999999997</v>
      </c>
      <c r="I74" s="15">
        <f>[1]июль!$E$371</f>
        <v>4.5170000000000003</v>
      </c>
      <c r="J74" s="15">
        <f>[1]август!$E$371</f>
        <v>4.6180000000000003</v>
      </c>
      <c r="K74" s="15">
        <f>[1]сентябрь!$E$371</f>
        <v>5.0449999999999999</v>
      </c>
      <c r="L74" s="15">
        <f>[1]октябрь!$E$371</f>
        <v>5.7370000000000001</v>
      </c>
      <c r="M74" s="15">
        <f>[1]ноябрь!$E$371</f>
        <v>7.0780000000000003</v>
      </c>
      <c r="N74" s="15">
        <f>[1]декабрь!$E$371</f>
        <v>11.172000000000001</v>
      </c>
      <c r="O74" s="16">
        <f t="shared" si="48"/>
        <v>77.558000000000007</v>
      </c>
    </row>
    <row r="75" spans="2:15" hidden="1">
      <c r="B75" s="14" t="s">
        <v>9</v>
      </c>
      <c r="C75" s="15">
        <f>[1]январь!$E$373</f>
        <v>120.24</v>
      </c>
      <c r="D75" s="15">
        <f>[1]февраль!$E$373</f>
        <v>91.4</v>
      </c>
      <c r="E75" s="15">
        <f>[1]март!$E$373</f>
        <v>95.38</v>
      </c>
      <c r="F75" s="15">
        <f>[1]апрель!$E$373</f>
        <v>75.64</v>
      </c>
      <c r="G75" s="15">
        <f>[1]май!$E$373</f>
        <v>85.2</v>
      </c>
      <c r="H75" s="15">
        <f>[1]июнь!$E$373</f>
        <v>63.84</v>
      </c>
      <c r="I75" s="15">
        <f>[1]июль!$E$373</f>
        <v>70.459999999999994</v>
      </c>
      <c r="J75" s="15">
        <f>[1]август!$E$373</f>
        <v>68.88</v>
      </c>
      <c r="K75" s="15">
        <f>[1]сентябрь!$E$373</f>
        <v>71.14</v>
      </c>
      <c r="L75" s="15">
        <f>[1]октябрь!$E$373</f>
        <v>104.86</v>
      </c>
      <c r="M75" s="15">
        <f>[1]ноябрь!$E$373</f>
        <v>72.459999999999994</v>
      </c>
      <c r="N75" s="15">
        <f>[1]декабрь!$E$373</f>
        <v>72.459999999999994</v>
      </c>
      <c r="O75" s="16">
        <f t="shared" si="48"/>
        <v>991.96</v>
      </c>
    </row>
    <row r="76" spans="2:15" ht="25.5" hidden="1">
      <c r="B76" s="19" t="s">
        <v>15</v>
      </c>
      <c r="C76" s="20">
        <f>SUM(C77:C80)</f>
        <v>747.36</v>
      </c>
      <c r="D76" s="20">
        <f t="shared" ref="D76:N76" si="49">SUM(D77:D80)</f>
        <v>673.9140000000001</v>
      </c>
      <c r="E76" s="20">
        <f t="shared" si="49"/>
        <v>758.35900000000004</v>
      </c>
      <c r="F76" s="20">
        <f t="shared" si="49"/>
        <v>849.20799999999997</v>
      </c>
      <c r="G76" s="20">
        <f t="shared" si="49"/>
        <v>1374.7070000000001</v>
      </c>
      <c r="H76" s="20">
        <f t="shared" si="49"/>
        <v>1406.5050000000001</v>
      </c>
      <c r="I76" s="20">
        <f t="shared" si="49"/>
        <v>1501.4730000000002</v>
      </c>
      <c r="J76" s="20">
        <f t="shared" si="49"/>
        <v>1439.377</v>
      </c>
      <c r="K76" s="20">
        <f t="shared" si="49"/>
        <v>1486.9369999999999</v>
      </c>
      <c r="L76" s="20">
        <f t="shared" si="49"/>
        <v>1408.4399999999998</v>
      </c>
      <c r="M76" s="20">
        <f t="shared" si="49"/>
        <v>870.88300000000004</v>
      </c>
      <c r="N76" s="20">
        <f t="shared" si="49"/>
        <v>921.70500000000004</v>
      </c>
      <c r="O76" s="21">
        <f>SUM(O77:O80)</f>
        <v>13438.868</v>
      </c>
    </row>
    <row r="77" spans="2:15" hidden="1">
      <c r="B77" s="14" t="s">
        <v>4</v>
      </c>
      <c r="C77" s="15">
        <f>[1]январь!$E$366</f>
        <v>195.90600000000001</v>
      </c>
      <c r="D77" s="15">
        <f>[1]февраль!$E$366</f>
        <v>153.209</v>
      </c>
      <c r="E77" s="15">
        <f>[1]март!$E$366</f>
        <v>228.55199999999999</v>
      </c>
      <c r="F77" s="15">
        <f>[1]апрель!$E$366</f>
        <v>232.643</v>
      </c>
      <c r="G77" s="15">
        <f>[1]май!$E$366</f>
        <v>313.28500000000003</v>
      </c>
      <c r="H77" s="15">
        <f>[1]июнь!$E$366</f>
        <v>325.90199999999999</v>
      </c>
      <c r="I77" s="15">
        <f>[1]июль!$E$366</f>
        <v>343.64299999999997</v>
      </c>
      <c r="J77" s="15">
        <f>[1]август!$E$366</f>
        <v>376.53100000000001</v>
      </c>
      <c r="K77" s="15">
        <f>[1]сентябрь!$E$366</f>
        <v>371.30399999999997</v>
      </c>
      <c r="L77" s="15">
        <f>[1]октябрь!$E$366</f>
        <v>377.99599999999998</v>
      </c>
      <c r="M77" s="15">
        <f>[1]ноябрь!$E$366</f>
        <v>213.98400000000001</v>
      </c>
      <c r="N77" s="15">
        <f>[1]декабрь!$E$366</f>
        <v>214.58</v>
      </c>
      <c r="O77" s="16">
        <f t="shared" ref="O77:O80" si="50">SUM(C77:N77)</f>
        <v>3347.5350000000003</v>
      </c>
    </row>
    <row r="78" spans="2:15" hidden="1">
      <c r="B78" s="14" t="s">
        <v>7</v>
      </c>
      <c r="C78" s="15">
        <f>[1]январь!$E$368</f>
        <v>433.44799999999998</v>
      </c>
      <c r="D78" s="15">
        <f>[1]февраль!$E$368</f>
        <v>377.923</v>
      </c>
      <c r="E78" s="15">
        <f>[1]март!$E$368</f>
        <v>342.23500000000001</v>
      </c>
      <c r="F78" s="15">
        <f>[1]апрель!$E$368</f>
        <v>408.536</v>
      </c>
      <c r="G78" s="15">
        <f>[1]май!$E$368</f>
        <v>833.66300000000001</v>
      </c>
      <c r="H78" s="15">
        <f>[1]июнь!$E$368</f>
        <v>872.24800000000005</v>
      </c>
      <c r="I78" s="15">
        <f>[1]июль!$E$368</f>
        <v>36.432000000000002</v>
      </c>
      <c r="J78" s="15">
        <f>[1]август!$E$368</f>
        <v>838.86800000000005</v>
      </c>
      <c r="K78" s="15">
        <f>[1]сентябрь!$E$368</f>
        <v>900.20799999999997</v>
      </c>
      <c r="L78" s="15">
        <f>[1]октябрь!$E$368</f>
        <v>767.25699999999995</v>
      </c>
      <c r="M78" s="15">
        <f>[1]ноябрь!$E$368</f>
        <v>412.024</v>
      </c>
      <c r="N78" s="15">
        <f>[1]декабрь!$E$368</f>
        <v>487.45499999999998</v>
      </c>
      <c r="O78" s="16">
        <f t="shared" si="50"/>
        <v>6710.2969999999996</v>
      </c>
    </row>
    <row r="79" spans="2:15" hidden="1">
      <c r="B79" s="14" t="s">
        <v>8</v>
      </c>
      <c r="C79" s="15">
        <f>[1]январь!$E$370</f>
        <v>102.346</v>
      </c>
      <c r="D79" s="15">
        <f>[1]февраль!$E$370</f>
        <v>128.32499999999999</v>
      </c>
      <c r="E79" s="15">
        <f>[1]март!$E$370</f>
        <v>161.072</v>
      </c>
      <c r="F79" s="15">
        <f>[1]апрель!$E$370</f>
        <v>190.44499999999999</v>
      </c>
      <c r="G79" s="15">
        <f>[1]май!$E$370</f>
        <v>211.21100000000001</v>
      </c>
      <c r="H79" s="15">
        <f>[1]июнь!$E$370</f>
        <v>192.411</v>
      </c>
      <c r="I79" s="15">
        <f>[1]июль!$E$370</f>
        <v>1101.9760000000001</v>
      </c>
      <c r="J79" s="15">
        <f>[1]август!$E$370</f>
        <v>206.47499999999999</v>
      </c>
      <c r="K79" s="15">
        <f>[1]сентябрь!$E$370</f>
        <v>162.97499999999999</v>
      </c>
      <c r="L79" s="15">
        <f>[1]октябрь!$E$370</f>
        <v>246.101</v>
      </c>
      <c r="M79" s="15">
        <f>[1]ноябрь!$E$370</f>
        <v>225.654</v>
      </c>
      <c r="N79" s="15">
        <f>[1]декабрь!$E$370</f>
        <v>204.73400000000001</v>
      </c>
      <c r="O79" s="16">
        <f t="shared" si="50"/>
        <v>3133.7249999999999</v>
      </c>
    </row>
    <row r="80" spans="2:15" ht="13.5" hidden="1" thickBot="1">
      <c r="B80" s="22" t="s">
        <v>9</v>
      </c>
      <c r="C80" s="23">
        <f>[1]январь!$E$372</f>
        <v>15.66</v>
      </c>
      <c r="D80" s="23">
        <f>[1]февраль!$E$372</f>
        <v>14.457000000000001</v>
      </c>
      <c r="E80" s="23">
        <f>[1]март!$E$372</f>
        <v>26.5</v>
      </c>
      <c r="F80" s="23">
        <f>[1]апрель!$E$372</f>
        <v>17.584</v>
      </c>
      <c r="G80" s="23">
        <f>[1]май!$E$372</f>
        <v>16.547999999999998</v>
      </c>
      <c r="H80" s="23">
        <f>[1]июнь!$E$372</f>
        <v>15.944000000000001</v>
      </c>
      <c r="I80" s="23">
        <f>[1]июль!$E$372</f>
        <v>19.422000000000001</v>
      </c>
      <c r="J80" s="23">
        <f>[1]август!$E$372</f>
        <v>17.503</v>
      </c>
      <c r="K80" s="23">
        <f>[1]сентябрь!$E$372</f>
        <v>52.45</v>
      </c>
      <c r="L80" s="23">
        <f>[1]октябрь!$E$372</f>
        <v>17.085999999999999</v>
      </c>
      <c r="M80" s="23">
        <f>[1]ноябрь!$E$372</f>
        <v>19.221</v>
      </c>
      <c r="N80" s="23">
        <f>[1]декабрь!$E$372</f>
        <v>14.936</v>
      </c>
      <c r="O80" s="24">
        <f t="shared" si="50"/>
        <v>247.31100000000001</v>
      </c>
    </row>
    <row r="81" spans="2:16" ht="15.75">
      <c r="B81" s="54"/>
      <c r="C81" s="55"/>
      <c r="D81" s="55"/>
      <c r="E81" s="55"/>
      <c r="F81" s="55"/>
      <c r="G81" s="55"/>
      <c r="H81" s="55"/>
      <c r="I81" s="55"/>
      <c r="J81" s="55"/>
      <c r="K81" s="55"/>
      <c r="L81" s="57" t="s">
        <v>33</v>
      </c>
      <c r="M81" s="55"/>
      <c r="N81" s="55"/>
      <c r="O81" s="55"/>
    </row>
    <row r="82" spans="2:16" ht="15.75">
      <c r="B82" s="54"/>
      <c r="C82" s="55"/>
      <c r="D82" s="55"/>
      <c r="E82" s="55"/>
      <c r="F82" s="55"/>
      <c r="G82" s="55"/>
      <c r="H82" s="55"/>
      <c r="I82" s="55"/>
      <c r="J82" s="55"/>
      <c r="K82" s="55"/>
      <c r="L82" s="57" t="s">
        <v>26</v>
      </c>
      <c r="M82" s="55"/>
      <c r="N82" s="55"/>
      <c r="O82" s="55"/>
    </row>
    <row r="83" spans="2:16" ht="15.75">
      <c r="B83" s="54"/>
      <c r="C83" s="55"/>
      <c r="D83" s="55"/>
      <c r="E83" s="55"/>
      <c r="F83" s="55"/>
      <c r="G83" s="55"/>
      <c r="H83" s="55"/>
      <c r="I83" s="55"/>
      <c r="J83" s="55"/>
      <c r="K83" s="55"/>
      <c r="L83" s="57" t="s">
        <v>27</v>
      </c>
      <c r="M83" s="55"/>
      <c r="N83" s="55"/>
      <c r="O83" s="55"/>
    </row>
    <row r="84" spans="2:16" ht="20.25">
      <c r="B84" s="56" t="s">
        <v>25</v>
      </c>
    </row>
    <row r="85" spans="2:16">
      <c r="B85" s="34" t="s">
        <v>1</v>
      </c>
      <c r="C85" s="35">
        <f>C86+C101</f>
        <v>0</v>
      </c>
      <c r="D85" s="35">
        <f t="shared" ref="D85:N85" si="51">D86+D101</f>
        <v>0</v>
      </c>
      <c r="E85" s="35">
        <f t="shared" si="51"/>
        <v>0</v>
      </c>
      <c r="F85" s="35">
        <f t="shared" si="51"/>
        <v>0</v>
      </c>
      <c r="G85" s="35">
        <f t="shared" si="51"/>
        <v>0</v>
      </c>
      <c r="H85" s="35">
        <f t="shared" si="51"/>
        <v>0</v>
      </c>
      <c r="I85" s="35">
        <f t="shared" si="51"/>
        <v>0</v>
      </c>
      <c r="J85" s="35">
        <f t="shared" si="51"/>
        <v>0</v>
      </c>
      <c r="K85" s="35">
        <f t="shared" si="51"/>
        <v>0</v>
      </c>
      <c r="L85" s="35">
        <f t="shared" si="51"/>
        <v>0</v>
      </c>
      <c r="M85" s="35">
        <f t="shared" si="51"/>
        <v>0</v>
      </c>
      <c r="N85" s="36">
        <f t="shared" si="51"/>
        <v>0</v>
      </c>
      <c r="O85" s="37">
        <f>O86+O101</f>
        <v>0</v>
      </c>
      <c r="P85" s="25"/>
    </row>
    <row r="86" spans="2:16">
      <c r="B86" s="34" t="s">
        <v>2</v>
      </c>
      <c r="C86" s="35">
        <f>C87</f>
        <v>0</v>
      </c>
      <c r="D86" s="35">
        <f t="shared" ref="D86:N86" si="52">D87</f>
        <v>0</v>
      </c>
      <c r="E86" s="35">
        <f t="shared" si="52"/>
        <v>0</v>
      </c>
      <c r="F86" s="35">
        <f t="shared" si="52"/>
        <v>0</v>
      </c>
      <c r="G86" s="35">
        <f t="shared" si="52"/>
        <v>0</v>
      </c>
      <c r="H86" s="35">
        <f t="shared" si="52"/>
        <v>0</v>
      </c>
      <c r="I86" s="35">
        <f t="shared" si="52"/>
        <v>0</v>
      </c>
      <c r="J86" s="35">
        <f t="shared" si="52"/>
        <v>0</v>
      </c>
      <c r="K86" s="35">
        <f t="shared" si="52"/>
        <v>0</v>
      </c>
      <c r="L86" s="35">
        <f t="shared" si="52"/>
        <v>0</v>
      </c>
      <c r="M86" s="35">
        <f t="shared" si="52"/>
        <v>0</v>
      </c>
      <c r="N86" s="36">
        <f t="shared" si="52"/>
        <v>0</v>
      </c>
      <c r="O86" s="37">
        <f>O87</f>
        <v>0</v>
      </c>
    </row>
    <row r="87" spans="2:16" ht="13.5">
      <c r="B87" s="10" t="s">
        <v>3</v>
      </c>
      <c r="C87" s="11">
        <f>SUM(C88:C93)</f>
        <v>0</v>
      </c>
      <c r="D87" s="11">
        <f t="shared" ref="D87:N87" si="53">SUM(D88:D93)</f>
        <v>0</v>
      </c>
      <c r="E87" s="11">
        <f t="shared" si="53"/>
        <v>0</v>
      </c>
      <c r="F87" s="11">
        <f t="shared" si="53"/>
        <v>0</v>
      </c>
      <c r="G87" s="11">
        <f t="shared" si="53"/>
        <v>0</v>
      </c>
      <c r="H87" s="11">
        <f t="shared" si="53"/>
        <v>0</v>
      </c>
      <c r="I87" s="11">
        <f t="shared" si="53"/>
        <v>0</v>
      </c>
      <c r="J87" s="11">
        <f t="shared" si="53"/>
        <v>0</v>
      </c>
      <c r="K87" s="11">
        <f t="shared" si="53"/>
        <v>0</v>
      </c>
      <c r="L87" s="11">
        <f t="shared" si="53"/>
        <v>0</v>
      </c>
      <c r="M87" s="11">
        <f t="shared" si="53"/>
        <v>0</v>
      </c>
      <c r="N87" s="12">
        <f t="shared" si="53"/>
        <v>0</v>
      </c>
      <c r="O87" s="13">
        <f>SUM(O88:O93)</f>
        <v>0</v>
      </c>
    </row>
    <row r="88" spans="2:16">
      <c r="B88" s="14" t="s">
        <v>4</v>
      </c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6">
        <f>SUM(C88:N88)</f>
        <v>0</v>
      </c>
    </row>
    <row r="89" spans="2:16">
      <c r="B89" s="14" t="s">
        <v>5</v>
      </c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6">
        <f t="shared" ref="O89:O93" si="54">SUM(C89:N89)</f>
        <v>0</v>
      </c>
    </row>
    <row r="90" spans="2:16">
      <c r="B90" s="14" t="s">
        <v>6</v>
      </c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6">
        <f t="shared" si="54"/>
        <v>0</v>
      </c>
    </row>
    <row r="91" spans="2:16">
      <c r="B91" s="14" t="s">
        <v>7</v>
      </c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6">
        <f t="shared" si="54"/>
        <v>0</v>
      </c>
    </row>
    <row r="92" spans="2:16">
      <c r="B92" s="14" t="s">
        <v>8</v>
      </c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6">
        <f t="shared" si="54"/>
        <v>0</v>
      </c>
    </row>
    <row r="93" spans="2:16">
      <c r="B93" s="14" t="s">
        <v>9</v>
      </c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6">
        <f t="shared" si="54"/>
        <v>0</v>
      </c>
    </row>
    <row r="94" spans="2:16">
      <c r="B94" s="53" t="s">
        <v>24</v>
      </c>
      <c r="C94" s="48">
        <f>SUM(C95:C100)</f>
        <v>0</v>
      </c>
      <c r="D94" s="48">
        <f t="shared" ref="D94:N94" si="55">SUM(D95:D100)</f>
        <v>0</v>
      </c>
      <c r="E94" s="48">
        <f t="shared" si="55"/>
        <v>0</v>
      </c>
      <c r="F94" s="48">
        <f t="shared" si="55"/>
        <v>0</v>
      </c>
      <c r="G94" s="48">
        <f t="shared" si="55"/>
        <v>0</v>
      </c>
      <c r="H94" s="48">
        <f t="shared" si="55"/>
        <v>0</v>
      </c>
      <c r="I94" s="48">
        <f t="shared" si="55"/>
        <v>0</v>
      </c>
      <c r="J94" s="48">
        <f t="shared" si="55"/>
        <v>0</v>
      </c>
      <c r="K94" s="48">
        <f t="shared" si="55"/>
        <v>0</v>
      </c>
      <c r="L94" s="48">
        <f t="shared" si="55"/>
        <v>0</v>
      </c>
      <c r="M94" s="48">
        <f t="shared" si="55"/>
        <v>0</v>
      </c>
      <c r="N94" s="48">
        <f t="shared" si="55"/>
        <v>0</v>
      </c>
      <c r="O94" s="49">
        <f>SUM(O95:O100)</f>
        <v>0</v>
      </c>
    </row>
    <row r="95" spans="2:16">
      <c r="B95" s="50" t="s">
        <v>4</v>
      </c>
      <c r="C95" s="51"/>
      <c r="D95" s="51"/>
      <c r="E95" s="51"/>
      <c r="F95" s="51"/>
      <c r="G95" s="51"/>
      <c r="H95" s="51"/>
      <c r="I95" s="51"/>
      <c r="J95" s="51"/>
      <c r="K95" s="51"/>
      <c r="L95" s="51"/>
      <c r="M95" s="51"/>
      <c r="N95" s="51"/>
      <c r="O95" s="52">
        <f>SUM(C95:N95)/12</f>
        <v>0</v>
      </c>
    </row>
    <row r="96" spans="2:16">
      <c r="B96" s="50" t="s">
        <v>5</v>
      </c>
      <c r="C96" s="51"/>
      <c r="D96" s="51"/>
      <c r="E96" s="51"/>
      <c r="F96" s="51"/>
      <c r="G96" s="51"/>
      <c r="H96" s="51"/>
      <c r="I96" s="51"/>
      <c r="J96" s="51"/>
      <c r="K96" s="51"/>
      <c r="L96" s="51"/>
      <c r="M96" s="51"/>
      <c r="N96" s="51"/>
      <c r="O96" s="52">
        <f t="shared" ref="O96:O100" si="56">SUM(C96:N96)/12</f>
        <v>0</v>
      </c>
    </row>
    <row r="97" spans="2:15">
      <c r="B97" s="50" t="s">
        <v>6</v>
      </c>
      <c r="C97" s="51"/>
      <c r="D97" s="51"/>
      <c r="E97" s="51"/>
      <c r="F97" s="51"/>
      <c r="G97" s="51"/>
      <c r="H97" s="51"/>
      <c r="I97" s="51"/>
      <c r="J97" s="51"/>
      <c r="K97" s="51"/>
      <c r="L97" s="51"/>
      <c r="M97" s="51"/>
      <c r="N97" s="51"/>
      <c r="O97" s="52">
        <f t="shared" si="56"/>
        <v>0</v>
      </c>
    </row>
    <row r="98" spans="2:15">
      <c r="B98" s="50" t="s">
        <v>7</v>
      </c>
      <c r="C98" s="51"/>
      <c r="D98" s="51"/>
      <c r="E98" s="51"/>
      <c r="F98" s="51"/>
      <c r="G98" s="51"/>
      <c r="H98" s="51"/>
      <c r="I98" s="51"/>
      <c r="J98" s="51"/>
      <c r="K98" s="51"/>
      <c r="L98" s="51"/>
      <c r="M98" s="51"/>
      <c r="N98" s="51"/>
      <c r="O98" s="52">
        <f t="shared" si="56"/>
        <v>0</v>
      </c>
    </row>
    <row r="99" spans="2:15">
      <c r="B99" s="50" t="s">
        <v>8</v>
      </c>
      <c r="C99" s="51"/>
      <c r="D99" s="51"/>
      <c r="E99" s="51"/>
      <c r="F99" s="51"/>
      <c r="G99" s="51"/>
      <c r="H99" s="51"/>
      <c r="I99" s="51"/>
      <c r="J99" s="51"/>
      <c r="K99" s="51"/>
      <c r="L99" s="51"/>
      <c r="M99" s="51"/>
      <c r="N99" s="51"/>
      <c r="O99" s="52">
        <f t="shared" si="56"/>
        <v>0</v>
      </c>
    </row>
    <row r="100" spans="2:15">
      <c r="B100" s="50" t="s">
        <v>9</v>
      </c>
      <c r="C100" s="51"/>
      <c r="D100" s="51"/>
      <c r="E100" s="51"/>
      <c r="F100" s="51"/>
      <c r="G100" s="51"/>
      <c r="H100" s="51"/>
      <c r="I100" s="51"/>
      <c r="J100" s="51"/>
      <c r="K100" s="51"/>
      <c r="L100" s="51"/>
      <c r="M100" s="51"/>
      <c r="N100" s="51"/>
      <c r="O100" s="52">
        <f t="shared" si="56"/>
        <v>0</v>
      </c>
    </row>
    <row r="101" spans="2:15">
      <c r="B101" s="6" t="s">
        <v>11</v>
      </c>
      <c r="C101" s="7">
        <f>C102+C112</f>
        <v>0</v>
      </c>
      <c r="D101" s="7">
        <f t="shared" ref="D101:N101" si="57">D102+D112</f>
        <v>0</v>
      </c>
      <c r="E101" s="7">
        <f t="shared" si="57"/>
        <v>0</v>
      </c>
      <c r="F101" s="7">
        <f t="shared" si="57"/>
        <v>0</v>
      </c>
      <c r="G101" s="7">
        <f t="shared" si="57"/>
        <v>0</v>
      </c>
      <c r="H101" s="7">
        <f t="shared" si="57"/>
        <v>0</v>
      </c>
      <c r="I101" s="7">
        <f t="shared" si="57"/>
        <v>0</v>
      </c>
      <c r="J101" s="7">
        <f t="shared" si="57"/>
        <v>0</v>
      </c>
      <c r="K101" s="7">
        <f t="shared" si="57"/>
        <v>0</v>
      </c>
      <c r="L101" s="7">
        <f t="shared" si="57"/>
        <v>0</v>
      </c>
      <c r="M101" s="7">
        <f t="shared" si="57"/>
        <v>0</v>
      </c>
      <c r="N101" s="7">
        <f t="shared" si="57"/>
        <v>0</v>
      </c>
      <c r="O101" s="9">
        <f>O102+O112</f>
        <v>0</v>
      </c>
    </row>
    <row r="102" spans="2:15">
      <c r="B102" s="18" t="s">
        <v>12</v>
      </c>
      <c r="C102" s="11">
        <f>SUM(C103:C106)</f>
        <v>0</v>
      </c>
      <c r="D102" s="11">
        <f t="shared" ref="D102:N102" si="58">SUM(D103:D106)</f>
        <v>0</v>
      </c>
      <c r="E102" s="11">
        <f t="shared" si="58"/>
        <v>0</v>
      </c>
      <c r="F102" s="11">
        <f t="shared" si="58"/>
        <v>0</v>
      </c>
      <c r="G102" s="11">
        <f t="shared" si="58"/>
        <v>0</v>
      </c>
      <c r="H102" s="11">
        <f t="shared" si="58"/>
        <v>0</v>
      </c>
      <c r="I102" s="11">
        <f t="shared" si="58"/>
        <v>0</v>
      </c>
      <c r="J102" s="11">
        <f t="shared" si="58"/>
        <v>0</v>
      </c>
      <c r="K102" s="11">
        <f t="shared" si="58"/>
        <v>0</v>
      </c>
      <c r="L102" s="11">
        <f t="shared" si="58"/>
        <v>0</v>
      </c>
      <c r="M102" s="11">
        <f t="shared" si="58"/>
        <v>0</v>
      </c>
      <c r="N102" s="11">
        <f t="shared" si="58"/>
        <v>0</v>
      </c>
      <c r="O102" s="13">
        <f>SUM(O103:O106)</f>
        <v>0</v>
      </c>
    </row>
    <row r="103" spans="2:15">
      <c r="B103" s="14" t="s">
        <v>4</v>
      </c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6">
        <f t="shared" ref="O103:O106" si="59">SUM(C103:N103)</f>
        <v>0</v>
      </c>
    </row>
    <row r="104" spans="2:15">
      <c r="B104" s="14" t="s">
        <v>7</v>
      </c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6">
        <f t="shared" si="59"/>
        <v>0</v>
      </c>
    </row>
    <row r="105" spans="2:15">
      <c r="B105" s="14" t="s">
        <v>8</v>
      </c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6">
        <f t="shared" si="59"/>
        <v>0</v>
      </c>
    </row>
    <row r="106" spans="2:15">
      <c r="B106" s="14" t="s">
        <v>9</v>
      </c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6">
        <f t="shared" si="59"/>
        <v>0</v>
      </c>
    </row>
    <row r="107" spans="2:15">
      <c r="B107" s="38" t="s">
        <v>24</v>
      </c>
      <c r="C107" s="39">
        <f>SUM(C108:C111)</f>
        <v>0</v>
      </c>
      <c r="D107" s="39">
        <f t="shared" ref="D107:N107" si="60">SUM(D108:D111)</f>
        <v>0</v>
      </c>
      <c r="E107" s="39">
        <f t="shared" si="60"/>
        <v>0</v>
      </c>
      <c r="F107" s="39">
        <f t="shared" si="60"/>
        <v>0</v>
      </c>
      <c r="G107" s="39">
        <f t="shared" si="60"/>
        <v>0</v>
      </c>
      <c r="H107" s="39">
        <f t="shared" si="60"/>
        <v>0</v>
      </c>
      <c r="I107" s="39">
        <f t="shared" si="60"/>
        <v>0</v>
      </c>
      <c r="J107" s="39">
        <f t="shared" si="60"/>
        <v>0</v>
      </c>
      <c r="K107" s="39">
        <f t="shared" si="60"/>
        <v>0</v>
      </c>
      <c r="L107" s="39">
        <f t="shared" si="60"/>
        <v>0</v>
      </c>
      <c r="M107" s="39">
        <f t="shared" si="60"/>
        <v>0</v>
      </c>
      <c r="N107" s="39">
        <f t="shared" si="60"/>
        <v>0</v>
      </c>
      <c r="O107" s="40">
        <f>SUM(O108:O111)</f>
        <v>0</v>
      </c>
    </row>
    <row r="108" spans="2:15">
      <c r="B108" s="41" t="s">
        <v>4</v>
      </c>
      <c r="C108" s="42"/>
      <c r="D108" s="42"/>
      <c r="E108" s="42"/>
      <c r="F108" s="42"/>
      <c r="G108" s="42"/>
      <c r="H108" s="42"/>
      <c r="I108" s="42"/>
      <c r="J108" s="42"/>
      <c r="K108" s="42"/>
      <c r="L108" s="42"/>
      <c r="M108" s="42"/>
      <c r="N108" s="42"/>
      <c r="O108" s="43">
        <f>SUM(C108:N108)/12</f>
        <v>0</v>
      </c>
    </row>
    <row r="109" spans="2:15">
      <c r="B109" s="41" t="s">
        <v>7</v>
      </c>
      <c r="C109" s="42"/>
      <c r="D109" s="42"/>
      <c r="E109" s="42"/>
      <c r="F109" s="42"/>
      <c r="G109" s="42"/>
      <c r="H109" s="42"/>
      <c r="I109" s="42"/>
      <c r="J109" s="42"/>
      <c r="K109" s="42"/>
      <c r="L109" s="42"/>
      <c r="M109" s="42"/>
      <c r="N109" s="42"/>
      <c r="O109" s="43">
        <f t="shared" ref="O109:O111" si="61">SUM(C109:N109)/12</f>
        <v>0</v>
      </c>
    </row>
    <row r="110" spans="2:15">
      <c r="B110" s="41" t="s">
        <v>8</v>
      </c>
      <c r="C110" s="42"/>
      <c r="D110" s="42"/>
      <c r="E110" s="42"/>
      <c r="F110" s="42"/>
      <c r="G110" s="42"/>
      <c r="H110" s="42"/>
      <c r="I110" s="42"/>
      <c r="J110" s="42"/>
      <c r="K110" s="42"/>
      <c r="L110" s="42"/>
      <c r="M110" s="42"/>
      <c r="N110" s="42"/>
      <c r="O110" s="43">
        <f t="shared" si="61"/>
        <v>0</v>
      </c>
    </row>
    <row r="111" spans="2:15">
      <c r="B111" s="41" t="s">
        <v>9</v>
      </c>
      <c r="C111" s="42"/>
      <c r="D111" s="42"/>
      <c r="E111" s="42"/>
      <c r="F111" s="42"/>
      <c r="G111" s="42"/>
      <c r="H111" s="42"/>
      <c r="I111" s="42"/>
      <c r="J111" s="42"/>
      <c r="K111" s="42"/>
      <c r="L111" s="42"/>
      <c r="M111" s="42"/>
      <c r="N111" s="42"/>
      <c r="O111" s="43">
        <f t="shared" si="61"/>
        <v>0</v>
      </c>
    </row>
    <row r="112" spans="2:15">
      <c r="B112" s="18" t="s">
        <v>13</v>
      </c>
      <c r="C112" s="11">
        <f>C113+C118</f>
        <v>0</v>
      </c>
      <c r="D112" s="11">
        <f t="shared" ref="D112:N112" si="62">D113+D118</f>
        <v>0</v>
      </c>
      <c r="E112" s="11">
        <f t="shared" si="62"/>
        <v>0</v>
      </c>
      <c r="F112" s="11">
        <f t="shared" si="62"/>
        <v>0</v>
      </c>
      <c r="G112" s="11">
        <f t="shared" si="62"/>
        <v>0</v>
      </c>
      <c r="H112" s="11">
        <f t="shared" si="62"/>
        <v>0</v>
      </c>
      <c r="I112" s="11">
        <f t="shared" si="62"/>
        <v>0</v>
      </c>
      <c r="J112" s="11">
        <f t="shared" si="62"/>
        <v>0</v>
      </c>
      <c r="K112" s="11">
        <f t="shared" si="62"/>
        <v>0</v>
      </c>
      <c r="L112" s="11">
        <f t="shared" si="62"/>
        <v>0</v>
      </c>
      <c r="M112" s="11">
        <f t="shared" si="62"/>
        <v>0</v>
      </c>
      <c r="N112" s="11">
        <f t="shared" si="62"/>
        <v>0</v>
      </c>
      <c r="O112" s="13">
        <f>O113+O118</f>
        <v>0</v>
      </c>
    </row>
    <row r="113" spans="2:16">
      <c r="B113" s="19" t="s">
        <v>14</v>
      </c>
      <c r="C113" s="20">
        <f>SUM(C114:C117)</f>
        <v>0</v>
      </c>
      <c r="D113" s="20">
        <f t="shared" ref="D113:N113" si="63">SUM(D114:D117)</f>
        <v>0</v>
      </c>
      <c r="E113" s="20">
        <f t="shared" si="63"/>
        <v>0</v>
      </c>
      <c r="F113" s="20">
        <f t="shared" si="63"/>
        <v>0</v>
      </c>
      <c r="G113" s="20">
        <f t="shared" si="63"/>
        <v>0</v>
      </c>
      <c r="H113" s="20">
        <f t="shared" si="63"/>
        <v>0</v>
      </c>
      <c r="I113" s="20">
        <f t="shared" si="63"/>
        <v>0</v>
      </c>
      <c r="J113" s="20">
        <f t="shared" si="63"/>
        <v>0</v>
      </c>
      <c r="K113" s="20">
        <f t="shared" si="63"/>
        <v>0</v>
      </c>
      <c r="L113" s="20">
        <f t="shared" si="63"/>
        <v>0</v>
      </c>
      <c r="M113" s="20">
        <f t="shared" si="63"/>
        <v>0</v>
      </c>
      <c r="N113" s="20">
        <f t="shared" si="63"/>
        <v>0</v>
      </c>
      <c r="O113" s="21">
        <f>SUM(O114:O117)</f>
        <v>0</v>
      </c>
    </row>
    <row r="114" spans="2:16">
      <c r="B114" s="14" t="s">
        <v>4</v>
      </c>
      <c r="C114" s="15"/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6">
        <f t="shared" ref="O114:O117" si="64">SUM(C114:N114)</f>
        <v>0</v>
      </c>
      <c r="P114" s="25"/>
    </row>
    <row r="115" spans="2:16">
      <c r="B115" s="14" t="s">
        <v>7</v>
      </c>
      <c r="C115" s="15"/>
      <c r="D115" s="15"/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6">
        <f t="shared" si="64"/>
        <v>0</v>
      </c>
      <c r="P115" s="25"/>
    </row>
    <row r="116" spans="2:16">
      <c r="B116" s="14" t="s">
        <v>8</v>
      </c>
      <c r="C116" s="15"/>
      <c r="D116" s="15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6">
        <f t="shared" si="64"/>
        <v>0</v>
      </c>
      <c r="P116" s="25"/>
    </row>
    <row r="117" spans="2:16">
      <c r="B117" s="14" t="s">
        <v>9</v>
      </c>
      <c r="C117" s="15"/>
      <c r="D117" s="15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6">
        <f t="shared" si="64"/>
        <v>0</v>
      </c>
      <c r="P117" s="25"/>
    </row>
    <row r="118" spans="2:16" ht="28.5" customHeight="1">
      <c r="B118" s="19" t="s">
        <v>15</v>
      </c>
      <c r="C118" s="20">
        <f>SUM(C119:C122)</f>
        <v>0</v>
      </c>
      <c r="D118" s="20">
        <f t="shared" ref="D118:N118" si="65">SUM(D119:D122)</f>
        <v>0</v>
      </c>
      <c r="E118" s="20">
        <f t="shared" si="65"/>
        <v>0</v>
      </c>
      <c r="F118" s="20">
        <f t="shared" si="65"/>
        <v>0</v>
      </c>
      <c r="G118" s="20">
        <f t="shared" si="65"/>
        <v>0</v>
      </c>
      <c r="H118" s="20">
        <f t="shared" si="65"/>
        <v>0</v>
      </c>
      <c r="I118" s="20">
        <f t="shared" si="65"/>
        <v>0</v>
      </c>
      <c r="J118" s="20">
        <f t="shared" si="65"/>
        <v>0</v>
      </c>
      <c r="K118" s="20">
        <f t="shared" si="65"/>
        <v>0</v>
      </c>
      <c r="L118" s="20">
        <f t="shared" si="65"/>
        <v>0</v>
      </c>
      <c r="M118" s="20">
        <f t="shared" si="65"/>
        <v>0</v>
      </c>
      <c r="N118" s="20">
        <f t="shared" si="65"/>
        <v>0</v>
      </c>
      <c r="O118" s="21">
        <f>SUM(O119:O122)</f>
        <v>0</v>
      </c>
    </row>
    <row r="119" spans="2:16">
      <c r="B119" s="14" t="s">
        <v>4</v>
      </c>
      <c r="C119" s="15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6">
        <f t="shared" ref="O119:O122" si="66">SUM(C119:N119)</f>
        <v>0</v>
      </c>
      <c r="P119" s="25"/>
    </row>
    <row r="120" spans="2:16">
      <c r="B120" s="14" t="s">
        <v>7</v>
      </c>
      <c r="C120" s="15"/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6">
        <f t="shared" si="66"/>
        <v>0</v>
      </c>
      <c r="P120" s="25"/>
    </row>
    <row r="121" spans="2:16">
      <c r="B121" s="14" t="s">
        <v>8</v>
      </c>
      <c r="C121" s="15"/>
      <c r="D121" s="15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6">
        <f t="shared" si="66"/>
        <v>0</v>
      </c>
      <c r="P121" s="25"/>
    </row>
    <row r="122" spans="2:16" ht="13.5" thickBot="1">
      <c r="B122" s="22" t="s">
        <v>9</v>
      </c>
      <c r="C122" s="23"/>
      <c r="D122" s="23"/>
      <c r="E122" s="23"/>
      <c r="F122" s="23"/>
      <c r="G122" s="23"/>
      <c r="H122" s="23"/>
      <c r="I122" s="23"/>
      <c r="J122" s="23"/>
      <c r="K122" s="23"/>
      <c r="L122" s="23"/>
      <c r="M122" s="23"/>
      <c r="N122" s="23"/>
      <c r="O122" s="24">
        <f t="shared" si="66"/>
        <v>0</v>
      </c>
      <c r="P122" s="25"/>
    </row>
    <row r="125" spans="2:16" ht="20.25">
      <c r="B125" s="58" t="s">
        <v>29</v>
      </c>
      <c r="K125" s="58" t="s">
        <v>30</v>
      </c>
    </row>
    <row r="126" spans="2:16" ht="20.25">
      <c r="B126" s="58"/>
      <c r="K126" s="58"/>
    </row>
    <row r="127" spans="2:16" ht="20.25">
      <c r="B127" s="58"/>
      <c r="K127" s="58"/>
    </row>
    <row r="128" spans="2:16" ht="20.25">
      <c r="B128" s="58" t="s">
        <v>32</v>
      </c>
      <c r="K128" s="58" t="s">
        <v>31</v>
      </c>
    </row>
    <row r="129" spans="2:11" ht="20.25">
      <c r="B129" s="58" t="s">
        <v>28</v>
      </c>
      <c r="K129" s="58" t="s">
        <v>28</v>
      </c>
    </row>
  </sheetData>
  <pageMargins left="0.70866141732283472" right="0.70866141732283472" top="0.74803149606299213" bottom="0.74803149606299213" header="0.31496062992125984" footer="0.31496062992125984"/>
  <pageSetup paperSize="9"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план 2015</vt:lpstr>
      <vt:lpstr>'план 2015'!Область_печати</vt:lpstr>
    </vt:vector>
  </TitlesOfParts>
  <Company>Your Company Name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Ломакин</dc:creator>
  <cp:lastModifiedBy>Пономаренко Татьяна Александровна</cp:lastModifiedBy>
  <cp:lastPrinted>2015-03-23T05:06:28Z</cp:lastPrinted>
  <dcterms:created xsi:type="dcterms:W3CDTF">2015-03-20T07:51:47Z</dcterms:created>
  <dcterms:modified xsi:type="dcterms:W3CDTF">2015-12-07T10:16:49Z</dcterms:modified>
</cp:coreProperties>
</file>