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правление ТЭК\СПЕЦИАЛИСТЫ отдела ЭЭ\Номеровская\__ТП\71_32 Ставки 2020\"/>
    </mc:Choice>
  </mc:AlternateContent>
  <bookViews>
    <workbookView xWindow="0" yWindow="0" windowWidth="9590" windowHeight="1560"/>
  </bookViews>
  <sheets>
    <sheet name="Прил.1" sheetId="4" r:id="rId1"/>
    <sheet name="Прил.2" sheetId="2" r:id="rId2"/>
    <sheet name="Прил.3" sheetId="3" r:id="rId3"/>
  </sheets>
  <definedNames>
    <definedName name="_xlnm.Print_Area" localSheetId="0">Прил.1!$A$1:$J$37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4" l="1"/>
  <c r="E32" i="4"/>
  <c r="G22" i="2"/>
  <c r="G21" i="2"/>
  <c r="H22" i="2"/>
  <c r="H21" i="2"/>
  <c r="H20" i="2"/>
  <c r="H16" i="2"/>
  <c r="H15" i="2"/>
  <c r="H14" i="2"/>
  <c r="G19" i="2"/>
  <c r="G18" i="2"/>
  <c r="G17" i="2"/>
  <c r="G16" i="2"/>
  <c r="G15" i="2"/>
  <c r="G14" i="2"/>
  <c r="D8" i="4" l="1"/>
  <c r="D7" i="4"/>
  <c r="E35" i="4" l="1"/>
  <c r="E33" i="4"/>
  <c r="J31" i="4"/>
  <c r="I31" i="4"/>
  <c r="J30" i="4"/>
  <c r="I30" i="4"/>
  <c r="J29" i="4"/>
  <c r="I28" i="4"/>
  <c r="I27" i="4"/>
  <c r="I26" i="4"/>
  <c r="G26" i="4"/>
  <c r="E25" i="4"/>
  <c r="E24" i="4"/>
  <c r="G23" i="4"/>
  <c r="G22" i="4"/>
  <c r="G21" i="4"/>
  <c r="G20" i="4"/>
  <c r="J19" i="4"/>
  <c r="I19" i="4"/>
  <c r="J18" i="4"/>
  <c r="I18" i="4"/>
  <c r="E17" i="4"/>
  <c r="H16" i="4"/>
  <c r="E16" i="4"/>
  <c r="J15" i="4"/>
  <c r="I15" i="4"/>
  <c r="D6" i="4" l="1"/>
  <c r="E6" i="4" s="1"/>
  <c r="E8" i="2" l="1"/>
  <c r="E7" i="2"/>
  <c r="E6" i="2" s="1"/>
  <c r="D6" i="2"/>
</calcChain>
</file>

<file path=xl/sharedStrings.xml><?xml version="1.0" encoding="utf-8"?>
<sst xmlns="http://schemas.openxmlformats.org/spreadsheetml/2006/main" count="266" uniqueCount="110">
  <si>
    <t>Наименование мероприятия</t>
  </si>
  <si>
    <t>Единица измерения</t>
  </si>
  <si>
    <t>максимальная мощность энергопринимающих устройств
не более 150 кВт</t>
  </si>
  <si>
    <t>максимальная мощность энергопринимающих устройств
более 150 кВт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</si>
  <si>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за исключением мероприятий, связанных со строительством «последней мили» и разработкой организацией проектной документации, в том числе ставки на покрытие расходов по отдельным мероприятиям:</t>
  </si>
  <si>
    <t>руб.
за одно присоеди-нение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</si>
  <si>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</si>
  <si>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 технических условий</t>
  </si>
  <si>
    <t>Ставка С1 является единой на всех уровнях напряжения для постоянной и временной схемы электроснабжения на территории городских населенных пунктов и территории, не относящейся к территориям городских населенных пунктов.</t>
  </si>
  <si>
    <t>Уровень напряжения</t>
  </si>
  <si>
    <t>ВН, СН1, СН2, НН</t>
  </si>
  <si>
    <t>СН1</t>
  </si>
  <si>
    <t>СН2</t>
  </si>
  <si>
    <t>НН</t>
  </si>
  <si>
    <t>на территории городских населенных пунктов</t>
  </si>
  <si>
    <t>на территории, не относящейся к территориям городских населенных пунктов</t>
  </si>
  <si>
    <t>на территории городских населенных пунктов и территории, не относящейся к территориям городских населенных пунктов</t>
  </si>
  <si>
    <r>
      <t>С</t>
    </r>
    <r>
      <rPr>
        <vertAlign val="subscript"/>
        <sz val="13"/>
        <color theme="1"/>
        <rFont val="Times New Roman"/>
        <family val="1"/>
        <charset val="204"/>
      </rPr>
      <t>2</t>
    </r>
  </si>
  <si>
    <t>руб./км</t>
  </si>
  <si>
    <t>-</t>
  </si>
  <si>
    <r>
      <t>С</t>
    </r>
    <r>
      <rPr>
        <vertAlign val="subscript"/>
        <sz val="13"/>
        <color theme="1"/>
        <rFont val="Times New Roman"/>
        <family val="1"/>
        <charset val="204"/>
      </rPr>
      <t>2.1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</si>
  <si>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3.1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</si>
  <si>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3.2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</si>
  <si>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3.3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</si>
  <si>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3.4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</si>
  <si>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4.1</t>
    </r>
  </si>
  <si>
    <t>Стандартизированная тарифная ставка на покрытие расходов сетевой организации на строительство пунктов секционирования (реклоузеров)</t>
  </si>
  <si>
    <t>руб./шт.</t>
  </si>
  <si>
    <r>
      <t>С</t>
    </r>
    <r>
      <rPr>
        <vertAlign val="subscript"/>
        <sz val="13"/>
        <color theme="1"/>
        <rFont val="Times New Roman"/>
        <family val="1"/>
        <charset val="204"/>
      </rPr>
      <t>4.2</t>
    </r>
  </si>
  <si>
    <t>Стандартизированная тарифная ставка на покрытие расходов сетевой организации на строительство пунктов секционирования (распределительных пунктов, переключательных пунктов)</t>
  </si>
  <si>
    <r>
      <t>С</t>
    </r>
    <r>
      <rPr>
        <vertAlign val="subscript"/>
        <sz val="13"/>
        <color theme="1"/>
        <rFont val="Times New Roman"/>
        <family val="1"/>
        <charset val="204"/>
      </rPr>
      <t>5</t>
    </r>
  </si>
  <si>
    <t>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</si>
  <si>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руб./кВт</t>
  </si>
  <si>
    <r>
      <t>С</t>
    </r>
    <r>
      <rPr>
        <vertAlign val="subscript"/>
        <sz val="13"/>
        <color theme="1"/>
        <rFont val="Times New Roman"/>
        <family val="1"/>
        <charset val="204"/>
      </rPr>
      <t>6</t>
    </r>
  </si>
  <si>
    <t>Стандартизированная тарифная ставка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</si>
  <si>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Начальник отдела регулирования тарифов и услуг в электроэнергетике 
управления тарифного регулирования отраслей ТЭК 
Региональной службы по тарифам Ростовской области                                                                                                                                          В.В. Ткачев</t>
  </si>
  <si>
    <t>максимальная мощность энергопринимающих устройств более 150 кВт</t>
  </si>
  <si>
    <r>
      <t>С1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</si>
  <si>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за исключением мероприятий, связанных со строительством «последней мили» и разработкой организацией проектной документации, в том числе ставки на покрытие расходов по отдельным мероприятиям:</t>
  </si>
  <si>
    <r>
      <t>С1.1</t>
    </r>
    <r>
      <rPr>
        <vertAlign val="superscript"/>
        <sz val="13"/>
        <color theme="1"/>
        <rFont val="Times New Roman"/>
        <family val="1"/>
        <charset val="204"/>
      </rPr>
      <t>maxN</t>
    </r>
  </si>
  <si>
    <t>Подготовка и выдача сетевой организацией технических условий Заявителю (ТУ)</t>
  </si>
  <si>
    <r>
      <t>С1.2</t>
    </r>
    <r>
      <rPr>
        <vertAlign val="superscript"/>
        <sz val="13"/>
        <color theme="1"/>
        <rFont val="Times New Roman"/>
        <family val="1"/>
        <charset val="204"/>
      </rPr>
      <t>maxN</t>
    </r>
  </si>
  <si>
    <t>Проверка сетевой организацией выполнения Заявителем ТУ</t>
  </si>
  <si>
    <t>СН2, НН</t>
  </si>
  <si>
    <t>ВН</t>
  </si>
  <si>
    <r>
      <t>С2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</si>
  <si>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покрытие расходов сетевой организации на строительство воздушных линий электропередачи на i-м уровне напряжения</t>
  </si>
  <si>
    <r>
      <t>С3.1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</si>
  <si>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покрытие расходов сетевой организации на строительство кабельных линий электропередачи на i-м уровне напряжения</t>
  </si>
  <si>
    <r>
      <t>С3.2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</si>
  <si>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покрытие расходов сетевой организации на строительство кабельных линий электропередачи на i-м уровне напряжения методом горизонтально-направленного бурения</t>
  </si>
  <si>
    <r>
      <t>С4.1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</si>
  <si>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пунктов секционирования (реклоузеров)</t>
  </si>
  <si>
    <r>
      <t>С4.2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</si>
  <si>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пунктов секционирования (распределительных пунктов, переключательных пунктов)</t>
  </si>
  <si>
    <r>
      <t>С5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</si>
  <si>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</si>
  <si>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r>
      <t>С6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</si>
  <si>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распределительных трансформаторных подстанций (РТП) с уровнем напряжения до 35 кВ</t>
  </si>
  <si>
    <t>Начальник отдела регулирования тарифов и услуг в электроэнергетике 
управления тарифного регулирования отраслей ТЭК 
Региональной службы по тарифам Ростовской области                                                                                            В.В. Ткачев</t>
  </si>
  <si>
    <r>
      <t>С</t>
    </r>
    <r>
      <rPr>
        <vertAlign val="subscript"/>
        <sz val="13"/>
        <color theme="1"/>
        <rFont val="Times New Roman"/>
        <family val="1"/>
        <charset val="204"/>
      </rPr>
      <t>3.5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</si>
  <si>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3.6</t>
    </r>
  </si>
  <si>
    <t>максимальная мощность энергопринимающих устройств
не более 150 кВт
(с учетом ранее присоединенной мощности)</t>
  </si>
  <si>
    <t>№
п/п</t>
  </si>
  <si>
    <t>Наименование
территориальной сетевой организации</t>
  </si>
  <si>
    <t>Размер плановых выпадающих доходов от технологического присоединения,
тыс. руб.</t>
  </si>
  <si>
    <t>Филиал ПАО «МРСК Юга»-«Ростовэнерго»</t>
  </si>
  <si>
    <t>АО «Донэнерго»</t>
  </si>
  <si>
    <t>Начальник отдела регулирования 
тарифов и услуг в электроэнергетике 
управления тарифного регулирования отраслей ТЭК 
Региональной службы по тарифам Ростовской области                                             В.В. Ткачев</t>
  </si>
  <si>
    <t>Единые стандартизированные тарифные ставки за технологическое присоединение энергопринимающих устройств к распределительным электрическим сетям территориальных сетевых организаций на территории Ростовской области</t>
  </si>
  <si>
    <t>Стандартизированная тарифная ставка на покрытие расходов сетевой организации на строительство воздушных линий электропередачи</t>
  </si>
  <si>
    <t>Стандартизированная тарифная ставка на покрытие расходов сетевой организации на строительство кабельных линий электропередачи</t>
  </si>
  <si>
    <t>Стандартизированная тарифная ставка на покрытие расходов сетевой организации на строительство кабельных линий электропередачи методом горизонтально-направленного бурения</t>
  </si>
  <si>
    <t>Стандартизированная тарифная ставка на покрытие расходов сетевой организации на строительство кабельных линий  электропередачи с алюминиевой жилой сечением (3х150/35) мм2, один кабель в траншее</t>
  </si>
  <si>
    <t>Стандартизированная тарифная ставка на покрытие расходов сетевой организации на строительство кабельных линий  электропередачи с алюминиевой жилой сечением (1х400/35) мм2, три кабеля в траншее</t>
  </si>
  <si>
    <r>
      <t>С</t>
    </r>
    <r>
      <rPr>
        <vertAlign val="subscript"/>
        <sz val="13"/>
        <color theme="1"/>
        <rFont val="Times New Roman"/>
        <family val="1"/>
        <charset val="204"/>
      </rPr>
      <t>3.7</t>
    </r>
  </si>
  <si>
    <t>Стандартизированная тарифная ставка на покрытие расходов сетевой организации на строительство кабельных линий  электропередачи с алюминиевой жилой сечением 240-400 мм2, три одножильных кабеля в траншее</t>
  </si>
  <si>
    <r>
      <t>С</t>
    </r>
    <r>
      <rPr>
        <vertAlign val="subscript"/>
        <sz val="13"/>
        <color theme="1"/>
        <rFont val="Times New Roman"/>
        <family val="1"/>
        <charset val="204"/>
      </rPr>
      <t>3.8</t>
    </r>
  </si>
  <si>
    <t>Стандартизированная тарифная ставка на покрытие расходов сетевой организации на строительство кабельных линий электропередачи с алюминиевой жилой сечением 240-400 мм2, методом горизонтально-направленного бурения (прокладка 1-ой защитной трубы и в ней три защитных трубы)</t>
  </si>
  <si>
    <r>
      <t>С</t>
    </r>
    <r>
      <rPr>
        <vertAlign val="subscript"/>
        <sz val="13"/>
        <color theme="1"/>
        <rFont val="Times New Roman"/>
        <family val="1"/>
        <charset val="204"/>
      </rPr>
      <t>2.2</t>
    </r>
  </si>
  <si>
    <t>Стандартизированная тарифная ставка на покрытие расходов сетевой организации на строительство кабельных линий электропередачи с алюминиевой жилой сечением (3х150/35) мм2 методом горизонтально-направленного бурения (прокладка одной пластиковой трубы сечением до 225 мм2 и одного кабеля в трубе)</t>
  </si>
  <si>
    <t>Стандартизированная тарифная ставка на покрытие расходов сетевой организации на строительство кабельных линий электропередачи с алюминиевой жилой сечением (1х400/35) мм2 методом горизонтально-направленного бурения (прокладка одной пластиковой трубы сечением до 225 мм2 и три кабеля в трубе)</t>
  </si>
  <si>
    <r>
      <t>С</t>
    </r>
    <r>
      <rPr>
        <vertAlign val="subscript"/>
        <sz val="13"/>
        <color theme="1"/>
        <rFont val="Times New Roman"/>
        <family val="1"/>
        <charset val="204"/>
      </rPr>
      <t>4.3</t>
    </r>
  </si>
  <si>
    <t>Стандартизированная тарифная ставка на покрытие расходов сетевой организации на строительство пунктов секционирования (распределительных пунктов на 16 ячеек)</t>
  </si>
  <si>
    <t>Стандартизированная тарифная ставка на покрытие расходов сетевой организации на строительство пунктов секционирования (распределительных пунктов на 8 ячеек)</t>
  </si>
  <si>
    <r>
      <t>С</t>
    </r>
    <r>
      <rPr>
        <vertAlign val="subscript"/>
        <sz val="13"/>
        <color theme="1"/>
        <rFont val="Times New Roman"/>
        <family val="1"/>
        <charset val="204"/>
      </rPr>
      <t>4.4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</si>
  <si>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7.1</t>
    </r>
  </si>
  <si>
    <t>Стандартизированная тарифная ставка на покрытие расходов сетевой организации на строительство двухтрансформаторной подстанции 110/10 кВ трансформаторной мощностью 2х40 МВА</t>
  </si>
  <si>
    <t>Стандартизированная тарифная ставка на покрытие расходов сетевой организации на строительство однотрансформаторной подстанции 110/35 кВ трансформаторной мощностью 6,3 МВА</t>
  </si>
  <si>
    <r>
      <t>С4.3</t>
    </r>
    <r>
      <rPr>
        <vertAlign val="superscript"/>
        <sz val="13"/>
        <color theme="1"/>
        <rFont val="Times New Roman"/>
        <family val="1"/>
        <charset val="204"/>
      </rPr>
      <t>maxN</t>
    </r>
  </si>
  <si>
    <r>
      <t>С4.4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</si>
  <si>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пунктов секционирования (распределительных пунктов на 8 ячеек)</t>
  </si>
  <si>
    <t>Ставка за единицу максимальной мощности на строительство пунктов секционирования (распределительных пунктов на 16 ячеек)</t>
  </si>
  <si>
    <r>
      <t>Ставка С1</t>
    </r>
    <r>
      <rPr>
        <vertAlign val="superscript"/>
        <sz val="13"/>
        <color theme="1"/>
        <rFont val="Times New Roman"/>
        <family val="1"/>
        <charset val="204"/>
      </rPr>
      <t>maxN</t>
    </r>
    <r>
      <rPr>
        <sz val="13"/>
        <color theme="1"/>
        <rFont val="Times New Roman"/>
        <family val="1"/>
        <charset val="204"/>
      </rPr>
      <t xml:space="preserve"> является единой на уровнях напряжения СН2 и НН для постоянной и временной схемы электроснабжения на территории городских населенных пунктов и территории, не относящейся к территориям городских населенных пунктов.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</si>
  <si>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1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</si>
  <si>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1.1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</si>
  <si>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1.2</t>
    </r>
  </si>
  <si>
    <r>
      <t>Стандартизированная тарифная ставка на покрытие расходов сетевой организации на строительство воздушных линий электропередачи с алюминиево-стальным проводом сечением 50-95 мм</t>
    </r>
    <r>
      <rPr>
        <vertAlign val="superscript"/>
        <sz val="13"/>
        <rFont val="Times New Roman"/>
        <family val="1"/>
        <charset val="204"/>
      </rPr>
      <t>2</t>
    </r>
    <r>
      <rPr>
        <sz val="13"/>
        <rFont val="Times New Roman"/>
        <family val="1"/>
        <charset val="204"/>
      </rPr>
      <t xml:space="preserve"> на железобетонных опорах, одноцепная</t>
    </r>
  </si>
  <si>
    <r>
      <t>Стандартизированная тарифная ставка на покрытие расходов сетевой организации на строительство воздушных линий электропередачи с алюминиево-стальным проводом сечением 100-200 мм</t>
    </r>
    <r>
      <rPr>
        <vertAlign val="superscript"/>
        <sz val="13"/>
        <rFont val="Times New Roman"/>
        <family val="1"/>
        <charset val="204"/>
      </rPr>
      <t>2</t>
    </r>
    <r>
      <rPr>
        <sz val="13"/>
        <rFont val="Times New Roman"/>
        <family val="1"/>
        <charset val="204"/>
      </rPr>
      <t xml:space="preserve"> на железобетонных опорах, одноцепная</t>
    </r>
  </si>
  <si>
    <t>Значения в ценах 2020 года без НДС</t>
  </si>
  <si>
    <t>Размер плановых выпадающих доходов территориальных сетевых организаций на территории Ростовской области, связанных с осуществлением технологического присоединения к электрическим сетям на 2020 год</t>
  </si>
  <si>
    <t>Стандартизированная тарифная ставка на покрытие расходов сетевой организации на строительство однотрансформаторной подстанции 110/35 кВ трансформаторной мощностью 2,5 МВА</t>
  </si>
  <si>
    <r>
      <t>С</t>
    </r>
    <r>
      <rPr>
        <vertAlign val="subscript"/>
        <sz val="13"/>
        <color theme="1"/>
        <rFont val="Times New Roman"/>
        <family val="1"/>
        <charset val="204"/>
      </rPr>
      <t>7.2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</si>
  <si>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7.3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</si>
  <si>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7.4</t>
    </r>
  </si>
  <si>
    <t>Стандартизированная тарифная ставка на покрытие расходов сетевой организации на строительство однотрансформаторной подстанции 110/10 кВ трансформаторной мощностью 6,3 МВА</t>
  </si>
  <si>
    <t xml:space="preserve">Приложение № 3
к постановлению Региональной службы
по тарифам Ростовской области
от 26.12.2019 № 71/32 </t>
  </si>
  <si>
    <t xml:space="preserve">Приложение № 2
к постановлению Региональной службы
по тарифам Ростовской области
от 26.12.2019 № 71/32 </t>
  </si>
  <si>
    <t>Единые ставки за единицу мощности за технологическое присоединение энергопринимающих устройств к распределительным электрическим сетям территориальных сетевых организаций
на территории Ростовской области</t>
  </si>
  <si>
    <t>Приложение № 1
к постановлению Региональной службы
по тарифам Ростовской области
от 26.12.2019 № 71/32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</si>
</sst>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vertAlign val="subscript"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 indent="4"/>
    </xf>
    <xf numFmtId="0" fontId="0" fillId="0" borderId="0" xfId="0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right" vertical="center" wrapText="1" indent="4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4" fontId="18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top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view="pageBreakPreview" zoomScale="60" zoomScaleNormal="75" workbookViewId="0">
      <selection activeCell="E6" sqref="E6:J6"/>
    </sheetView>
  </sheetViews>
  <sheetFormatPr defaultRowHeight="14" x14ac:dyDescent="0.3"/>
  <cols>
    <col min="1" max="1" width="5.54296875" customWidth="1"/>
    <col min="2" max="2" width="42.08984375" customWidth="1"/>
    <col min="3" max="3" width="12.453125" customWidth="1"/>
    <col min="4" max="4" width="24.90625" customWidth="1"/>
    <col min="5" max="5" width="14.36328125" customWidth="1"/>
    <col min="6" max="6" width="16.08984375" customWidth="1"/>
    <col min="7" max="7" width="14.90625" customWidth="1"/>
    <col min="8" max="8" width="16.08984375" customWidth="1"/>
    <col min="9" max="9" width="15.08984375" customWidth="1"/>
    <col min="10" max="10" width="15" customWidth="1"/>
  </cols>
  <sheetData>
    <row r="1" spans="1:10" ht="63.65" customHeight="1" x14ac:dyDescent="0.3">
      <c r="A1" s="85" t="s">
        <v>109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42.65" customHeight="1" x14ac:dyDescent="0.3">
      <c r="A2" s="37" t="s">
        <v>69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5.65" customHeight="1" x14ac:dyDescent="0.3"/>
    <row r="4" spans="1:10" ht="24.9" customHeight="1" x14ac:dyDescent="0.3">
      <c r="A4" s="38" t="s">
        <v>0</v>
      </c>
      <c r="B4" s="38"/>
      <c r="C4" s="38" t="s">
        <v>1</v>
      </c>
      <c r="D4" s="38" t="s">
        <v>99</v>
      </c>
      <c r="E4" s="38"/>
      <c r="F4" s="38"/>
      <c r="G4" s="38"/>
      <c r="H4" s="38"/>
      <c r="I4" s="38"/>
      <c r="J4" s="38"/>
    </row>
    <row r="5" spans="1:10" ht="92.15" customHeight="1" x14ac:dyDescent="0.3">
      <c r="A5" s="38"/>
      <c r="B5" s="38"/>
      <c r="C5" s="38"/>
      <c r="D5" s="20" t="s">
        <v>2</v>
      </c>
      <c r="E5" s="39" t="s">
        <v>3</v>
      </c>
      <c r="F5" s="40"/>
      <c r="G5" s="40"/>
      <c r="H5" s="40"/>
      <c r="I5" s="40"/>
      <c r="J5" s="41"/>
    </row>
    <row r="6" spans="1:10" ht="286.5" customHeight="1" x14ac:dyDescent="0.3">
      <c r="A6" s="21" t="s">
        <v>94</v>
      </c>
      <c r="B6" s="22" t="s">
        <v>4</v>
      </c>
      <c r="C6" s="44" t="s">
        <v>5</v>
      </c>
      <c r="D6" s="23">
        <f>D7+D8</f>
        <v>13183.529999999999</v>
      </c>
      <c r="E6" s="47">
        <f>D6</f>
        <v>13183.529999999999</v>
      </c>
      <c r="F6" s="48"/>
      <c r="G6" s="48"/>
      <c r="H6" s="48"/>
      <c r="I6" s="48"/>
      <c r="J6" s="49"/>
    </row>
    <row r="7" spans="1:10" ht="51.9" customHeight="1" x14ac:dyDescent="0.3">
      <c r="A7" s="21" t="s">
        <v>95</v>
      </c>
      <c r="B7" s="22" t="s">
        <v>6</v>
      </c>
      <c r="C7" s="45"/>
      <c r="D7" s="23">
        <f>E7</f>
        <v>6444.57</v>
      </c>
      <c r="E7" s="47">
        <v>6444.57</v>
      </c>
      <c r="F7" s="48"/>
      <c r="G7" s="48"/>
      <c r="H7" s="48"/>
      <c r="I7" s="48"/>
      <c r="J7" s="49"/>
    </row>
    <row r="8" spans="1:10" ht="54.65" customHeight="1" x14ac:dyDescent="0.3">
      <c r="A8" s="21" t="s">
        <v>96</v>
      </c>
      <c r="B8" s="22" t="s">
        <v>7</v>
      </c>
      <c r="C8" s="46"/>
      <c r="D8" s="23">
        <f>E8</f>
        <v>6738.96</v>
      </c>
      <c r="E8" s="47">
        <v>6738.96</v>
      </c>
      <c r="F8" s="48"/>
      <c r="G8" s="48"/>
      <c r="H8" s="48"/>
      <c r="I8" s="48"/>
      <c r="J8" s="49"/>
    </row>
    <row r="9" spans="1:10" ht="40.5" customHeight="1" x14ac:dyDescent="0.3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 ht="23.4" customHeight="1" x14ac:dyDescent="0.3">
      <c r="A10" s="38" t="s">
        <v>0</v>
      </c>
      <c r="B10" s="38"/>
      <c r="C10" s="38" t="s">
        <v>1</v>
      </c>
      <c r="D10" s="38" t="s">
        <v>99</v>
      </c>
      <c r="E10" s="38"/>
      <c r="F10" s="38"/>
      <c r="G10" s="38"/>
      <c r="H10" s="38"/>
      <c r="I10" s="38"/>
      <c r="J10" s="38"/>
    </row>
    <row r="11" spans="1:10" ht="144.65" customHeight="1" x14ac:dyDescent="0.3">
      <c r="A11" s="38"/>
      <c r="B11" s="38"/>
      <c r="C11" s="38"/>
      <c r="D11" s="20" t="s">
        <v>62</v>
      </c>
      <c r="E11" s="39" t="s">
        <v>3</v>
      </c>
      <c r="F11" s="40"/>
      <c r="G11" s="40"/>
      <c r="H11" s="40"/>
      <c r="I11" s="40"/>
      <c r="J11" s="41"/>
    </row>
    <row r="12" spans="1:10" ht="21.65" customHeight="1" x14ac:dyDescent="0.3">
      <c r="A12" s="38"/>
      <c r="B12" s="38"/>
      <c r="C12" s="38"/>
      <c r="D12" s="20" t="s">
        <v>9</v>
      </c>
      <c r="E12" s="38" t="s">
        <v>9</v>
      </c>
      <c r="F12" s="38"/>
      <c r="G12" s="38"/>
      <c r="H12" s="38"/>
      <c r="I12" s="38"/>
      <c r="J12" s="38"/>
    </row>
    <row r="13" spans="1:10" ht="26.15" customHeight="1" x14ac:dyDescent="0.3">
      <c r="A13" s="38"/>
      <c r="B13" s="38"/>
      <c r="C13" s="38"/>
      <c r="D13" s="44" t="s">
        <v>10</v>
      </c>
      <c r="E13" s="39" t="s">
        <v>44</v>
      </c>
      <c r="F13" s="41"/>
      <c r="G13" s="39" t="s">
        <v>11</v>
      </c>
      <c r="H13" s="41"/>
      <c r="I13" s="21" t="s">
        <v>12</v>
      </c>
      <c r="J13" s="21" t="s">
        <v>13</v>
      </c>
    </row>
    <row r="14" spans="1:10" ht="98.15" customHeight="1" x14ac:dyDescent="0.3">
      <c r="A14" s="38"/>
      <c r="B14" s="38"/>
      <c r="C14" s="38"/>
      <c r="D14" s="46"/>
      <c r="E14" s="18" t="s">
        <v>14</v>
      </c>
      <c r="F14" s="18" t="s">
        <v>15</v>
      </c>
      <c r="G14" s="18" t="s">
        <v>14</v>
      </c>
      <c r="H14" s="18" t="s">
        <v>15</v>
      </c>
      <c r="I14" s="42" t="s">
        <v>16</v>
      </c>
      <c r="J14" s="43"/>
    </row>
    <row r="15" spans="1:10" ht="69.900000000000006" customHeight="1" x14ac:dyDescent="0.3">
      <c r="A15" s="17" t="s">
        <v>17</v>
      </c>
      <c r="B15" s="11" t="s">
        <v>70</v>
      </c>
      <c r="C15" s="17" t="s">
        <v>18</v>
      </c>
      <c r="D15" s="25">
        <v>0</v>
      </c>
      <c r="E15" s="26" t="s">
        <v>19</v>
      </c>
      <c r="F15" s="26" t="s">
        <v>19</v>
      </c>
      <c r="G15" s="26" t="s">
        <v>19</v>
      </c>
      <c r="H15" s="26" t="s">
        <v>19</v>
      </c>
      <c r="I15" s="26">
        <f>1527778.0846848*1.071</f>
        <v>1636250.3286974207</v>
      </c>
      <c r="J15" s="26">
        <f>1181617.7686944*1.071</f>
        <v>1265512.6302717025</v>
      </c>
    </row>
    <row r="16" spans="1:10" ht="121.5" customHeight="1" x14ac:dyDescent="0.3">
      <c r="A16" s="17" t="s">
        <v>20</v>
      </c>
      <c r="B16" s="27" t="s">
        <v>97</v>
      </c>
      <c r="C16" s="28" t="s">
        <v>18</v>
      </c>
      <c r="D16" s="29">
        <v>0</v>
      </c>
      <c r="E16" s="54">
        <f>5758659.34293*1.071</f>
        <v>6167524.15627803</v>
      </c>
      <c r="F16" s="55"/>
      <c r="G16" s="30" t="s">
        <v>19</v>
      </c>
      <c r="H16" s="30">
        <f>2857337.58828*1.071</f>
        <v>3060208.5570478798</v>
      </c>
      <c r="I16" s="26" t="s">
        <v>19</v>
      </c>
      <c r="J16" s="26" t="s">
        <v>19</v>
      </c>
    </row>
    <row r="17" spans="1:10" ht="118" x14ac:dyDescent="0.3">
      <c r="A17" s="17" t="s">
        <v>79</v>
      </c>
      <c r="B17" s="27" t="s">
        <v>98</v>
      </c>
      <c r="C17" s="28" t="s">
        <v>18</v>
      </c>
      <c r="D17" s="29">
        <v>0</v>
      </c>
      <c r="E17" s="54">
        <f>10414160*1.071</f>
        <v>11153565.359999999</v>
      </c>
      <c r="F17" s="55"/>
      <c r="G17" s="30" t="s">
        <v>19</v>
      </c>
      <c r="H17" s="30" t="s">
        <v>19</v>
      </c>
      <c r="I17" s="26" t="s">
        <v>19</v>
      </c>
      <c r="J17" s="26" t="s">
        <v>19</v>
      </c>
    </row>
    <row r="18" spans="1:10" ht="66" x14ac:dyDescent="0.3">
      <c r="A18" s="17" t="s">
        <v>21</v>
      </c>
      <c r="B18" s="11" t="s">
        <v>71</v>
      </c>
      <c r="C18" s="17" t="s">
        <v>18</v>
      </c>
      <c r="D18" s="25">
        <v>0</v>
      </c>
      <c r="E18" s="26" t="s">
        <v>19</v>
      </c>
      <c r="F18" s="26" t="s">
        <v>19</v>
      </c>
      <c r="G18" s="26" t="s">
        <v>19</v>
      </c>
      <c r="H18" s="26" t="s">
        <v>19</v>
      </c>
      <c r="I18" s="26">
        <f>3709590.95177137*1.071</f>
        <v>3972971.9093471374</v>
      </c>
      <c r="J18" s="26">
        <f>2084111.9252175*1.071</f>
        <v>2232083.8719079425</v>
      </c>
    </row>
    <row r="19" spans="1:10" ht="99" x14ac:dyDescent="0.3">
      <c r="A19" s="17" t="s">
        <v>22</v>
      </c>
      <c r="B19" s="11" t="s">
        <v>72</v>
      </c>
      <c r="C19" s="17" t="s">
        <v>18</v>
      </c>
      <c r="D19" s="25">
        <v>0</v>
      </c>
      <c r="E19" s="26" t="s">
        <v>19</v>
      </c>
      <c r="F19" s="26" t="s">
        <v>19</v>
      </c>
      <c r="G19" s="26" t="s">
        <v>19</v>
      </c>
      <c r="H19" s="26" t="s">
        <v>19</v>
      </c>
      <c r="I19" s="30">
        <f>22293641.6955*1.071</f>
        <v>23876490.255880501</v>
      </c>
      <c r="J19" s="30">
        <f>20665077.1695*1.071</f>
        <v>22132297.648534499</v>
      </c>
    </row>
    <row r="20" spans="1:10" ht="115.5" x14ac:dyDescent="0.3">
      <c r="A20" s="17" t="s">
        <v>23</v>
      </c>
      <c r="B20" s="27" t="s">
        <v>73</v>
      </c>
      <c r="C20" s="28" t="s">
        <v>18</v>
      </c>
      <c r="D20" s="29">
        <v>0</v>
      </c>
      <c r="E20" s="31" t="s">
        <v>19</v>
      </c>
      <c r="F20" s="32" t="s">
        <v>19</v>
      </c>
      <c r="G20" s="51">
        <f>11623580.69469*1.071</f>
        <v>12448854.924012989</v>
      </c>
      <c r="H20" s="52"/>
      <c r="I20" s="30" t="s">
        <v>19</v>
      </c>
      <c r="J20" s="26" t="s">
        <v>19</v>
      </c>
    </row>
    <row r="21" spans="1:10" ht="165" x14ac:dyDescent="0.3">
      <c r="A21" s="17" t="s">
        <v>24</v>
      </c>
      <c r="B21" s="27" t="s">
        <v>80</v>
      </c>
      <c r="C21" s="28" t="s">
        <v>18</v>
      </c>
      <c r="D21" s="29">
        <v>0</v>
      </c>
      <c r="E21" s="31" t="s">
        <v>19</v>
      </c>
      <c r="F21" s="32" t="s">
        <v>19</v>
      </c>
      <c r="G21" s="51">
        <f>20009714.325*1.071</f>
        <v>21430404.042074997</v>
      </c>
      <c r="H21" s="52"/>
      <c r="I21" s="30" t="s">
        <v>19</v>
      </c>
      <c r="J21" s="26" t="s">
        <v>19</v>
      </c>
    </row>
    <row r="22" spans="1:10" ht="99" x14ac:dyDescent="0.3">
      <c r="A22" s="17" t="s">
        <v>60</v>
      </c>
      <c r="B22" s="27" t="s">
        <v>74</v>
      </c>
      <c r="C22" s="28" t="s">
        <v>18</v>
      </c>
      <c r="D22" s="29">
        <v>0</v>
      </c>
      <c r="E22" s="31" t="s">
        <v>19</v>
      </c>
      <c r="F22" s="32" t="s">
        <v>19</v>
      </c>
      <c r="G22" s="51">
        <f>13495769.1693*1.071</f>
        <v>14453968.780320298</v>
      </c>
      <c r="H22" s="52"/>
      <c r="I22" s="30" t="s">
        <v>19</v>
      </c>
      <c r="J22" s="26" t="s">
        <v>19</v>
      </c>
    </row>
    <row r="23" spans="1:10" ht="165" x14ac:dyDescent="0.3">
      <c r="A23" s="17" t="s">
        <v>61</v>
      </c>
      <c r="B23" s="27" t="s">
        <v>81</v>
      </c>
      <c r="C23" s="28" t="s">
        <v>18</v>
      </c>
      <c r="D23" s="29">
        <v>0</v>
      </c>
      <c r="E23" s="31" t="s">
        <v>19</v>
      </c>
      <c r="F23" s="32" t="s">
        <v>19</v>
      </c>
      <c r="G23" s="51">
        <f>28292805.639*1.071</f>
        <v>30301594.839368995</v>
      </c>
      <c r="H23" s="52"/>
      <c r="I23" s="30" t="s">
        <v>19</v>
      </c>
      <c r="J23" s="26" t="s">
        <v>19</v>
      </c>
    </row>
    <row r="24" spans="1:10" ht="118.5" customHeight="1" x14ac:dyDescent="0.3">
      <c r="A24" s="17" t="s">
        <v>75</v>
      </c>
      <c r="B24" s="27" t="s">
        <v>76</v>
      </c>
      <c r="C24" s="28" t="s">
        <v>18</v>
      </c>
      <c r="D24" s="29">
        <v>0</v>
      </c>
      <c r="E24" s="54">
        <f>15915359.052*1.071</f>
        <v>17045349.544691999</v>
      </c>
      <c r="F24" s="55"/>
      <c r="G24" s="31" t="s">
        <v>19</v>
      </c>
      <c r="H24" s="31" t="s">
        <v>19</v>
      </c>
      <c r="I24" s="30" t="s">
        <v>19</v>
      </c>
      <c r="J24" s="26" t="s">
        <v>19</v>
      </c>
    </row>
    <row r="25" spans="1:10" ht="150.65" customHeight="1" x14ac:dyDescent="0.3">
      <c r="A25" s="17" t="s">
        <v>77</v>
      </c>
      <c r="B25" s="27" t="s">
        <v>78</v>
      </c>
      <c r="C25" s="28" t="s">
        <v>18</v>
      </c>
      <c r="D25" s="29">
        <v>0</v>
      </c>
      <c r="E25" s="54">
        <f>79419683.487*1.071</f>
        <v>85058481.014577001</v>
      </c>
      <c r="F25" s="55"/>
      <c r="G25" s="31" t="s">
        <v>19</v>
      </c>
      <c r="H25" s="31" t="s">
        <v>19</v>
      </c>
      <c r="I25" s="30" t="s">
        <v>19</v>
      </c>
      <c r="J25" s="26" t="s">
        <v>19</v>
      </c>
    </row>
    <row r="26" spans="1:10" ht="66.650000000000006" customHeight="1" x14ac:dyDescent="0.3">
      <c r="A26" s="17" t="s">
        <v>25</v>
      </c>
      <c r="B26" s="33" t="s">
        <v>26</v>
      </c>
      <c r="C26" s="28" t="s">
        <v>27</v>
      </c>
      <c r="D26" s="29">
        <v>0</v>
      </c>
      <c r="E26" s="31" t="s">
        <v>19</v>
      </c>
      <c r="F26" s="32" t="s">
        <v>19</v>
      </c>
      <c r="G26" s="51">
        <f>3119306.16*1.071</f>
        <v>3340776.8973599998</v>
      </c>
      <c r="H26" s="52"/>
      <c r="I26" s="30">
        <f>902418.67065*1.071</f>
        <v>966490.39626614994</v>
      </c>
      <c r="J26" s="31" t="s">
        <v>19</v>
      </c>
    </row>
    <row r="27" spans="1:10" ht="83.15" customHeight="1" x14ac:dyDescent="0.3">
      <c r="A27" s="17" t="s">
        <v>28</v>
      </c>
      <c r="B27" s="33" t="s">
        <v>84</v>
      </c>
      <c r="C27" s="28" t="s">
        <v>27</v>
      </c>
      <c r="D27" s="25">
        <v>0</v>
      </c>
      <c r="E27" s="31" t="s">
        <v>19</v>
      </c>
      <c r="F27" s="31" t="s">
        <v>19</v>
      </c>
      <c r="G27" s="31" t="s">
        <v>19</v>
      </c>
      <c r="H27" s="31" t="s">
        <v>19</v>
      </c>
      <c r="I27" s="31">
        <f>17509273.2174906*1.071</f>
        <v>18752431.615932431</v>
      </c>
      <c r="J27" s="31" t="s">
        <v>19</v>
      </c>
    </row>
    <row r="28" spans="1:10" ht="99" x14ac:dyDescent="0.3">
      <c r="A28" s="17" t="s">
        <v>82</v>
      </c>
      <c r="B28" s="33" t="s">
        <v>83</v>
      </c>
      <c r="C28" s="28" t="s">
        <v>27</v>
      </c>
      <c r="D28" s="25">
        <v>0</v>
      </c>
      <c r="E28" s="31" t="s">
        <v>19</v>
      </c>
      <c r="F28" s="31" t="s">
        <v>19</v>
      </c>
      <c r="G28" s="31" t="s">
        <v>19</v>
      </c>
      <c r="H28" s="31" t="s">
        <v>19</v>
      </c>
      <c r="I28" s="31">
        <f>35018546.4349812*1.071</f>
        <v>37504863.231864862</v>
      </c>
      <c r="J28" s="31" t="s">
        <v>19</v>
      </c>
    </row>
    <row r="29" spans="1:10" ht="84" customHeight="1" x14ac:dyDescent="0.3">
      <c r="A29" s="17" t="s">
        <v>85</v>
      </c>
      <c r="B29" s="33" t="s">
        <v>29</v>
      </c>
      <c r="C29" s="28" t="s">
        <v>27</v>
      </c>
      <c r="D29" s="25">
        <v>0</v>
      </c>
      <c r="E29" s="31" t="s">
        <v>19</v>
      </c>
      <c r="F29" s="31" t="s">
        <v>19</v>
      </c>
      <c r="G29" s="31" t="s">
        <v>19</v>
      </c>
      <c r="H29" s="31" t="s">
        <v>19</v>
      </c>
      <c r="I29" s="31" t="s">
        <v>19</v>
      </c>
      <c r="J29" s="31">
        <f>75360.1585536*1.071</f>
        <v>80710.729810905599</v>
      </c>
    </row>
    <row r="30" spans="1:10" ht="119.15" customHeight="1" x14ac:dyDescent="0.3">
      <c r="A30" s="17" t="s">
        <v>30</v>
      </c>
      <c r="B30" s="11" t="s">
        <v>31</v>
      </c>
      <c r="C30" s="17" t="s">
        <v>32</v>
      </c>
      <c r="D30" s="25">
        <v>0</v>
      </c>
      <c r="E30" s="26" t="s">
        <v>19</v>
      </c>
      <c r="F30" s="26" t="s">
        <v>19</v>
      </c>
      <c r="G30" s="26" t="s">
        <v>19</v>
      </c>
      <c r="H30" s="26" t="s">
        <v>19</v>
      </c>
      <c r="I30" s="26">
        <f>5276.66825472*1.071</f>
        <v>5651.3117008051195</v>
      </c>
      <c r="J30" s="26">
        <f>2227.956441405*1.071</f>
        <v>2386.1413487447549</v>
      </c>
    </row>
    <row r="31" spans="1:10" ht="99" x14ac:dyDescent="0.3">
      <c r="A31" s="17" t="s">
        <v>33</v>
      </c>
      <c r="B31" s="11" t="s">
        <v>34</v>
      </c>
      <c r="C31" s="17" t="s">
        <v>32</v>
      </c>
      <c r="D31" s="25">
        <v>0</v>
      </c>
      <c r="E31" s="26" t="s">
        <v>19</v>
      </c>
      <c r="F31" s="26" t="s">
        <v>19</v>
      </c>
      <c r="G31" s="26" t="s">
        <v>19</v>
      </c>
      <c r="H31" s="26" t="s">
        <v>19</v>
      </c>
      <c r="I31" s="26">
        <f>5276.66825472*1.071</f>
        <v>5651.3117008051195</v>
      </c>
      <c r="J31" s="26">
        <f>2227.956441405*1.071</f>
        <v>2386.1413487447549</v>
      </c>
    </row>
    <row r="32" spans="1:10" ht="108.65" customHeight="1" x14ac:dyDescent="0.3">
      <c r="A32" s="35" t="s">
        <v>86</v>
      </c>
      <c r="B32" s="11" t="s">
        <v>101</v>
      </c>
      <c r="C32" s="35" t="s">
        <v>32</v>
      </c>
      <c r="D32" s="25">
        <v>0</v>
      </c>
      <c r="E32" s="54">
        <f>112089.43*1.071</f>
        <v>120047.77952999999</v>
      </c>
      <c r="F32" s="55"/>
      <c r="G32" s="26" t="s">
        <v>19</v>
      </c>
      <c r="H32" s="26" t="s">
        <v>19</v>
      </c>
      <c r="I32" s="26" t="s">
        <v>19</v>
      </c>
      <c r="J32" s="26" t="s">
        <v>19</v>
      </c>
    </row>
    <row r="33" spans="1:10" ht="99" x14ac:dyDescent="0.3">
      <c r="A33" s="17" t="s">
        <v>102</v>
      </c>
      <c r="B33" s="11" t="s">
        <v>88</v>
      </c>
      <c r="C33" s="17" t="s">
        <v>32</v>
      </c>
      <c r="D33" s="25">
        <v>0</v>
      </c>
      <c r="E33" s="54">
        <f>30409.5217560193*1.071</f>
        <v>32568.597800696669</v>
      </c>
      <c r="F33" s="55"/>
      <c r="G33" s="26" t="s">
        <v>19</v>
      </c>
      <c r="H33" s="26" t="s">
        <v>19</v>
      </c>
      <c r="I33" s="26" t="s">
        <v>19</v>
      </c>
      <c r="J33" s="26" t="s">
        <v>19</v>
      </c>
    </row>
    <row r="34" spans="1:10" ht="111" customHeight="1" x14ac:dyDescent="0.3">
      <c r="A34" s="35" t="s">
        <v>103</v>
      </c>
      <c r="B34" s="11" t="s">
        <v>105</v>
      </c>
      <c r="C34" s="35" t="s">
        <v>32</v>
      </c>
      <c r="D34" s="25">
        <v>0</v>
      </c>
      <c r="E34" s="54">
        <f>46648.22*1.071</f>
        <v>49960.243620000001</v>
      </c>
      <c r="F34" s="55"/>
      <c r="G34" s="26" t="s">
        <v>19</v>
      </c>
      <c r="H34" s="26" t="s">
        <v>19</v>
      </c>
      <c r="I34" s="26" t="s">
        <v>19</v>
      </c>
      <c r="J34" s="26" t="s">
        <v>19</v>
      </c>
    </row>
    <row r="35" spans="1:10" ht="99" x14ac:dyDescent="0.3">
      <c r="A35" s="17" t="s">
        <v>104</v>
      </c>
      <c r="B35" s="11" t="s">
        <v>87</v>
      </c>
      <c r="C35" s="17" t="s">
        <v>32</v>
      </c>
      <c r="D35" s="25">
        <v>0</v>
      </c>
      <c r="E35" s="57">
        <f>6850*1.071</f>
        <v>7336.3499999999995</v>
      </c>
      <c r="F35" s="58"/>
      <c r="G35" s="26" t="s">
        <v>19</v>
      </c>
      <c r="H35" s="26" t="s">
        <v>19</v>
      </c>
      <c r="I35" s="26" t="s">
        <v>19</v>
      </c>
      <c r="J35" s="26" t="s">
        <v>19</v>
      </c>
    </row>
    <row r="36" spans="1:10" ht="30.9" customHeight="1" x14ac:dyDescent="0.35">
      <c r="A36" s="56"/>
      <c r="B36" s="56"/>
      <c r="C36" s="56"/>
      <c r="D36" s="56"/>
      <c r="E36" s="56"/>
      <c r="F36" s="56"/>
      <c r="G36" s="56"/>
      <c r="H36" s="56"/>
      <c r="I36" s="56"/>
      <c r="J36" s="34"/>
    </row>
    <row r="37" spans="1:10" ht="56.4" customHeight="1" x14ac:dyDescent="0.35">
      <c r="A37" s="53" t="s">
        <v>35</v>
      </c>
      <c r="B37" s="53"/>
      <c r="C37" s="53"/>
      <c r="D37" s="53"/>
      <c r="E37" s="53"/>
      <c r="F37" s="53"/>
      <c r="G37" s="53"/>
      <c r="H37" s="53"/>
      <c r="I37" s="53"/>
      <c r="J37" s="53"/>
    </row>
    <row r="38" spans="1:10" ht="18" x14ac:dyDescent="0.4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ht="18" x14ac:dyDescent="0.4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8" x14ac:dyDescent="0.4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 ht="18" x14ac:dyDescent="0.4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 ht="18" x14ac:dyDescent="0.4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8" x14ac:dyDescent="0.4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8" x14ac:dyDescent="0.4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8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18" x14ac:dyDescent="0.4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 ht="18" x14ac:dyDescent="0.4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 ht="18" x14ac:dyDescent="0.4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 ht="18" x14ac:dyDescent="0.4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18" x14ac:dyDescent="0.4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 ht="18" x14ac:dyDescent="0.4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 ht="18" x14ac:dyDescent="0.4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 ht="18" x14ac:dyDescent="0.4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 ht="18" x14ac:dyDescent="0.4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ht="18" x14ac:dyDescent="0.4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ht="18" x14ac:dyDescent="0.4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 ht="18" x14ac:dyDescent="0.4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 ht="18" x14ac:dyDescent="0.4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 ht="18" x14ac:dyDescent="0.4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 ht="18" x14ac:dyDescent="0.4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 ht="18" x14ac:dyDescent="0.4">
      <c r="A61" s="24"/>
      <c r="B61" s="24"/>
      <c r="C61" s="24"/>
      <c r="D61" s="24"/>
      <c r="E61" s="24"/>
      <c r="F61" s="24"/>
      <c r="G61" s="24"/>
      <c r="H61" s="24"/>
      <c r="I61" s="24"/>
      <c r="J61" s="24"/>
    </row>
  </sheetData>
  <mergeCells count="35">
    <mergeCell ref="E17:F17"/>
    <mergeCell ref="E16:F16"/>
    <mergeCell ref="D13:D14"/>
    <mergeCell ref="E32:F32"/>
    <mergeCell ref="E34:F34"/>
    <mergeCell ref="E13:F13"/>
    <mergeCell ref="G20:H20"/>
    <mergeCell ref="A37:J37"/>
    <mergeCell ref="G22:H22"/>
    <mergeCell ref="G23:H23"/>
    <mergeCell ref="E24:F24"/>
    <mergeCell ref="E25:F25"/>
    <mergeCell ref="G26:H26"/>
    <mergeCell ref="A36:I36"/>
    <mergeCell ref="E35:F35"/>
    <mergeCell ref="E33:F33"/>
    <mergeCell ref="G21:H21"/>
    <mergeCell ref="C6:C8"/>
    <mergeCell ref="E6:J6"/>
    <mergeCell ref="E7:J7"/>
    <mergeCell ref="E8:J8"/>
    <mergeCell ref="A9:J9"/>
    <mergeCell ref="G13:H13"/>
    <mergeCell ref="I14:J14"/>
    <mergeCell ref="A10:B14"/>
    <mergeCell ref="C10:C14"/>
    <mergeCell ref="D10:J10"/>
    <mergeCell ref="E11:J11"/>
    <mergeCell ref="E12:J12"/>
    <mergeCell ref="A1:J1"/>
    <mergeCell ref="A2:J2"/>
    <mergeCell ref="A4:B5"/>
    <mergeCell ref="C4:C5"/>
    <mergeCell ref="D4:J4"/>
    <mergeCell ref="E5:J5"/>
  </mergeCells>
  <printOptions horizontalCentered="1"/>
  <pageMargins left="0.78740157480314965" right="0.78740157480314965" top="0.78740157480314965" bottom="0.59055118110236227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60" zoomScaleNormal="100" workbookViewId="0">
      <selection activeCell="A3" sqref="A3"/>
    </sheetView>
  </sheetViews>
  <sheetFormatPr defaultRowHeight="14" x14ac:dyDescent="0.3"/>
  <cols>
    <col min="1" max="1" width="11.26953125" customWidth="1"/>
    <col min="2" max="2" width="53.90625" customWidth="1"/>
    <col min="3" max="3" width="12.54296875" customWidth="1"/>
    <col min="4" max="4" width="24.90625" customWidth="1"/>
    <col min="5" max="6" width="12.54296875" hidden="1" customWidth="1"/>
    <col min="7" max="8" width="13.81640625" customWidth="1"/>
    <col min="10" max="10" width="9.36328125" bestFit="1" customWidth="1"/>
  </cols>
  <sheetData>
    <row r="1" spans="1:10" ht="55.5" customHeight="1" x14ac:dyDescent="0.3">
      <c r="A1" s="73" t="s">
        <v>107</v>
      </c>
      <c r="B1" s="74"/>
      <c r="C1" s="74"/>
      <c r="D1" s="74"/>
      <c r="E1" s="74"/>
      <c r="F1" s="74"/>
      <c r="G1" s="74"/>
      <c r="H1" s="74"/>
    </row>
    <row r="2" spans="1:10" ht="60" customHeight="1" x14ac:dyDescent="0.3">
      <c r="A2" s="75" t="s">
        <v>108</v>
      </c>
      <c r="B2" s="76"/>
      <c r="C2" s="76"/>
      <c r="D2" s="76"/>
      <c r="E2" s="76"/>
      <c r="F2" s="76"/>
      <c r="G2" s="76"/>
      <c r="H2" s="76"/>
    </row>
    <row r="3" spans="1:10" ht="13.75" customHeight="1" x14ac:dyDescent="0.3"/>
    <row r="4" spans="1:10" ht="20.399999999999999" customHeight="1" x14ac:dyDescent="0.3">
      <c r="A4" s="70" t="s">
        <v>0</v>
      </c>
      <c r="B4" s="70"/>
      <c r="C4" s="70" t="s">
        <v>1</v>
      </c>
      <c r="D4" s="77" t="s">
        <v>99</v>
      </c>
      <c r="E4" s="78"/>
      <c r="F4" s="78"/>
      <c r="G4" s="78"/>
      <c r="H4" s="79"/>
    </row>
    <row r="5" spans="1:10" ht="81.650000000000006" customHeight="1" x14ac:dyDescent="0.3">
      <c r="A5" s="70"/>
      <c r="B5" s="70"/>
      <c r="C5" s="70"/>
      <c r="D5" s="1" t="s">
        <v>2</v>
      </c>
      <c r="E5" s="70" t="s">
        <v>36</v>
      </c>
      <c r="F5" s="70"/>
      <c r="G5" s="70"/>
      <c r="H5" s="70"/>
    </row>
    <row r="6" spans="1:10" ht="152.5" customHeight="1" x14ac:dyDescent="0.3">
      <c r="A6" s="1" t="s">
        <v>37</v>
      </c>
      <c r="B6" s="2" t="s">
        <v>38</v>
      </c>
      <c r="C6" s="61" t="s">
        <v>32</v>
      </c>
      <c r="D6" s="5">
        <f>D7+D8</f>
        <v>688.07</v>
      </c>
      <c r="E6" s="64">
        <f t="shared" ref="E6" si="0">E7+E8</f>
        <v>688.07</v>
      </c>
      <c r="F6" s="65"/>
      <c r="G6" s="65"/>
      <c r="H6" s="66"/>
    </row>
    <row r="7" spans="1:10" ht="38.15" customHeight="1" x14ac:dyDescent="0.3">
      <c r="A7" s="1" t="s">
        <v>39</v>
      </c>
      <c r="B7" s="2" t="s">
        <v>40</v>
      </c>
      <c r="C7" s="62"/>
      <c r="D7" s="5">
        <v>336.35</v>
      </c>
      <c r="E7" s="64">
        <f>D7</f>
        <v>336.35</v>
      </c>
      <c r="F7" s="65"/>
      <c r="G7" s="65"/>
      <c r="H7" s="66"/>
    </row>
    <row r="8" spans="1:10" ht="33" customHeight="1" x14ac:dyDescent="0.3">
      <c r="A8" s="1" t="s">
        <v>41</v>
      </c>
      <c r="B8" s="2" t="s">
        <v>42</v>
      </c>
      <c r="C8" s="63"/>
      <c r="D8" s="5">
        <v>351.72</v>
      </c>
      <c r="E8" s="64">
        <f>D8</f>
        <v>351.72</v>
      </c>
      <c r="F8" s="65"/>
      <c r="G8" s="65"/>
      <c r="H8" s="66"/>
    </row>
    <row r="9" spans="1:10" ht="41.5" customHeight="1" x14ac:dyDescent="0.3">
      <c r="A9" s="67" t="s">
        <v>93</v>
      </c>
      <c r="B9" s="68"/>
      <c r="C9" s="68"/>
      <c r="D9" s="68"/>
      <c r="E9" s="68"/>
      <c r="F9" s="68"/>
      <c r="G9" s="68"/>
      <c r="H9" s="69"/>
    </row>
    <row r="10" spans="1:10" ht="23.4" customHeight="1" x14ac:dyDescent="0.3">
      <c r="A10" s="70" t="s">
        <v>0</v>
      </c>
      <c r="B10" s="70"/>
      <c r="C10" s="70" t="s">
        <v>1</v>
      </c>
      <c r="D10" s="70" t="s">
        <v>99</v>
      </c>
      <c r="E10" s="70"/>
      <c r="F10" s="70"/>
      <c r="G10" s="70"/>
      <c r="H10" s="70"/>
    </row>
    <row r="11" spans="1:10" ht="86.15" customHeight="1" x14ac:dyDescent="0.3">
      <c r="A11" s="70"/>
      <c r="B11" s="70"/>
      <c r="C11" s="70"/>
      <c r="D11" s="1" t="s">
        <v>2</v>
      </c>
      <c r="E11" s="70" t="s">
        <v>3</v>
      </c>
      <c r="F11" s="70"/>
      <c r="G11" s="70"/>
      <c r="H11" s="70"/>
    </row>
    <row r="12" spans="1:10" ht="20.149999999999999" customHeight="1" x14ac:dyDescent="0.3">
      <c r="A12" s="70"/>
      <c r="B12" s="70"/>
      <c r="C12" s="70"/>
      <c r="D12" s="3" t="s">
        <v>9</v>
      </c>
      <c r="E12" s="71" t="s">
        <v>9</v>
      </c>
      <c r="F12" s="71"/>
      <c r="G12" s="71"/>
      <c r="H12" s="71"/>
    </row>
    <row r="13" spans="1:10" ht="15.65" customHeight="1" x14ac:dyDescent="0.3">
      <c r="A13" s="70"/>
      <c r="B13" s="70"/>
      <c r="C13" s="70"/>
      <c r="D13" s="3" t="s">
        <v>43</v>
      </c>
      <c r="E13" s="3" t="s">
        <v>44</v>
      </c>
      <c r="F13" s="3" t="s">
        <v>11</v>
      </c>
      <c r="G13" s="3" t="s">
        <v>12</v>
      </c>
      <c r="H13" s="3" t="s">
        <v>13</v>
      </c>
    </row>
    <row r="14" spans="1:10" ht="66.5" customHeight="1" x14ac:dyDescent="0.3">
      <c r="A14" s="1" t="s">
        <v>45</v>
      </c>
      <c r="B14" s="2" t="s">
        <v>46</v>
      </c>
      <c r="C14" s="3" t="s">
        <v>32</v>
      </c>
      <c r="D14" s="4">
        <v>0</v>
      </c>
      <c r="E14" s="4" t="s">
        <v>19</v>
      </c>
      <c r="F14" s="5" t="s">
        <v>19</v>
      </c>
      <c r="G14" s="5">
        <f>3870.4471455209*1.071</f>
        <v>4145.2488928528837</v>
      </c>
      <c r="H14" s="5">
        <f>15884.5995660405*1.071</f>
        <v>17012.406135229376</v>
      </c>
    </row>
    <row r="15" spans="1:10" ht="65" customHeight="1" x14ac:dyDescent="0.3">
      <c r="A15" s="1" t="s">
        <v>47</v>
      </c>
      <c r="B15" s="2" t="s">
        <v>48</v>
      </c>
      <c r="C15" s="3" t="s">
        <v>32</v>
      </c>
      <c r="D15" s="4">
        <v>0</v>
      </c>
      <c r="E15" s="4" t="s">
        <v>19</v>
      </c>
      <c r="F15" s="5" t="s">
        <v>19</v>
      </c>
      <c r="G15" s="5">
        <f>23620.7590493917*1.071</f>
        <v>25297.832941898512</v>
      </c>
      <c r="H15" s="5">
        <f>8794.05769552837*1.071</f>
        <v>9418.4357919108843</v>
      </c>
      <c r="I15" s="16"/>
      <c r="J15" s="16"/>
    </row>
    <row r="16" spans="1:10" ht="79.5" customHeight="1" x14ac:dyDescent="0.3">
      <c r="A16" s="1" t="s">
        <v>49</v>
      </c>
      <c r="B16" s="2" t="s">
        <v>50</v>
      </c>
      <c r="C16" s="3" t="s">
        <v>32</v>
      </c>
      <c r="D16" s="4">
        <v>0</v>
      </c>
      <c r="E16" s="4" t="s">
        <v>19</v>
      </c>
      <c r="F16" s="5" t="s">
        <v>19</v>
      </c>
      <c r="G16" s="5">
        <f>167332.710090967*1.071</f>
        <v>179213.33250742566</v>
      </c>
      <c r="H16" s="5">
        <f>134124.469427928*1.071</f>
        <v>143647.3067573109</v>
      </c>
      <c r="I16" s="16"/>
      <c r="J16" s="16"/>
    </row>
    <row r="17" spans="1:8" ht="37" customHeight="1" x14ac:dyDescent="0.3">
      <c r="A17" s="1" t="s">
        <v>51</v>
      </c>
      <c r="B17" s="9" t="s">
        <v>52</v>
      </c>
      <c r="C17" s="6" t="s">
        <v>32</v>
      </c>
      <c r="D17" s="7">
        <v>0</v>
      </c>
      <c r="E17" s="7" t="s">
        <v>19</v>
      </c>
      <c r="F17" s="8" t="s">
        <v>19</v>
      </c>
      <c r="G17" s="8">
        <f>2452.22464850543*1.071</f>
        <v>2626.3325985493157</v>
      </c>
      <c r="H17" s="5" t="s">
        <v>19</v>
      </c>
    </row>
    <row r="18" spans="1:8" ht="50.5" customHeight="1" x14ac:dyDescent="0.3">
      <c r="A18" s="1" t="s">
        <v>53</v>
      </c>
      <c r="B18" s="9" t="s">
        <v>91</v>
      </c>
      <c r="C18" s="6" t="s">
        <v>32</v>
      </c>
      <c r="D18" s="7">
        <v>0</v>
      </c>
      <c r="E18" s="7" t="s">
        <v>19</v>
      </c>
      <c r="F18" s="8" t="s">
        <v>19</v>
      </c>
      <c r="G18" s="5">
        <f>1940.7553215*1.071</f>
        <v>2078.5489493265</v>
      </c>
      <c r="H18" s="5" t="s">
        <v>19</v>
      </c>
    </row>
    <row r="19" spans="1:8" ht="53" customHeight="1" x14ac:dyDescent="0.3">
      <c r="A19" s="15" t="s">
        <v>89</v>
      </c>
      <c r="B19" s="9" t="s">
        <v>92</v>
      </c>
      <c r="C19" s="6" t="s">
        <v>32</v>
      </c>
      <c r="D19" s="7">
        <v>0</v>
      </c>
      <c r="E19" s="7" t="s">
        <v>19</v>
      </c>
      <c r="F19" s="8" t="s">
        <v>19</v>
      </c>
      <c r="G19" s="8">
        <f>1940.7553215*1.071</f>
        <v>2078.5489493265</v>
      </c>
      <c r="H19" s="5" t="s">
        <v>19</v>
      </c>
    </row>
    <row r="20" spans="1:8" ht="62" customHeight="1" x14ac:dyDescent="0.3">
      <c r="A20" s="15" t="s">
        <v>90</v>
      </c>
      <c r="B20" s="9" t="s">
        <v>54</v>
      </c>
      <c r="C20" s="6" t="s">
        <v>32</v>
      </c>
      <c r="D20" s="7">
        <v>0</v>
      </c>
      <c r="E20" s="7" t="s">
        <v>19</v>
      </c>
      <c r="F20" s="8" t="s">
        <v>19</v>
      </c>
      <c r="G20" s="8" t="s">
        <v>19</v>
      </c>
      <c r="H20" s="5">
        <f>527.43667812*1.071</f>
        <v>564.88468226652003</v>
      </c>
    </row>
    <row r="21" spans="1:8" ht="68" customHeight="1" x14ac:dyDescent="0.3">
      <c r="A21" s="1" t="s">
        <v>55</v>
      </c>
      <c r="B21" s="2" t="s">
        <v>56</v>
      </c>
      <c r="C21" s="3" t="s">
        <v>32</v>
      </c>
      <c r="D21" s="4">
        <v>0</v>
      </c>
      <c r="E21" s="4" t="s">
        <v>19</v>
      </c>
      <c r="F21" s="5" t="s">
        <v>19</v>
      </c>
      <c r="G21" s="5">
        <f>5276.66825472*1.071</f>
        <v>5651.3117008051195</v>
      </c>
      <c r="H21" s="5">
        <f>2227.956441405*1.071</f>
        <v>2386.1413487447549</v>
      </c>
    </row>
    <row r="22" spans="1:8" ht="54" customHeight="1" x14ac:dyDescent="0.3">
      <c r="A22" s="1" t="s">
        <v>57</v>
      </c>
      <c r="B22" s="2" t="s">
        <v>58</v>
      </c>
      <c r="C22" s="3" t="s">
        <v>32</v>
      </c>
      <c r="D22" s="4">
        <v>0</v>
      </c>
      <c r="E22" s="4" t="s">
        <v>19</v>
      </c>
      <c r="F22" s="5" t="s">
        <v>19</v>
      </c>
      <c r="G22" s="5">
        <f>5276.66825472*1.071</f>
        <v>5651.3117008051195</v>
      </c>
      <c r="H22" s="5">
        <f>2227.956441405*1.071</f>
        <v>2386.1413487447549</v>
      </c>
    </row>
    <row r="23" spans="1:8" ht="29.15" customHeight="1" x14ac:dyDescent="0.3">
      <c r="A23" s="72"/>
      <c r="B23" s="72"/>
      <c r="C23" s="72"/>
      <c r="D23" s="72"/>
      <c r="E23" s="72"/>
      <c r="F23" s="72"/>
      <c r="G23" s="72"/>
      <c r="H23" s="72"/>
    </row>
    <row r="24" spans="1:8" ht="54.5" customHeight="1" x14ac:dyDescent="0.35">
      <c r="A24" s="59" t="s">
        <v>59</v>
      </c>
      <c r="B24" s="60"/>
      <c r="C24" s="60"/>
      <c r="D24" s="60"/>
      <c r="E24" s="60"/>
      <c r="F24" s="60"/>
      <c r="G24" s="60"/>
      <c r="H24" s="60"/>
    </row>
  </sheetData>
  <mergeCells count="18">
    <mergeCell ref="A1:H1"/>
    <mergeCell ref="A2:H2"/>
    <mergeCell ref="A4:B5"/>
    <mergeCell ref="C4:C5"/>
    <mergeCell ref="D4:H4"/>
    <mergeCell ref="E5:H5"/>
    <mergeCell ref="A24:H24"/>
    <mergeCell ref="C6:C8"/>
    <mergeCell ref="E6:H6"/>
    <mergeCell ref="E7:H7"/>
    <mergeCell ref="E8:H8"/>
    <mergeCell ref="A9:H9"/>
    <mergeCell ref="A10:B13"/>
    <mergeCell ref="C10:C13"/>
    <mergeCell ref="D10:H10"/>
    <mergeCell ref="E11:H11"/>
    <mergeCell ref="E12:H12"/>
    <mergeCell ref="A23:H23"/>
  </mergeCells>
  <printOptions horizontalCentered="1"/>
  <pageMargins left="0.78740157480314965" right="0.78740157480314965" top="0.78740157480314965" bottom="0.59055118110236227" header="0" footer="0"/>
  <pageSetup paperSize="9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view="pageBreakPreview" zoomScale="60" zoomScaleNormal="100" workbookViewId="0">
      <selection activeCell="A2" sqref="A2:C2"/>
    </sheetView>
  </sheetViews>
  <sheetFormatPr defaultRowHeight="14" x14ac:dyDescent="0.3"/>
  <cols>
    <col min="1" max="1" width="5.54296875" customWidth="1"/>
    <col min="2" max="2" width="56.6328125" customWidth="1"/>
    <col min="3" max="3" width="27.36328125" customWidth="1"/>
  </cols>
  <sheetData>
    <row r="1" spans="1:3" ht="68.400000000000006" customHeight="1" x14ac:dyDescent="0.3">
      <c r="A1" s="73" t="s">
        <v>106</v>
      </c>
      <c r="B1" s="74"/>
      <c r="C1" s="74"/>
    </row>
    <row r="2" spans="1:3" x14ac:dyDescent="0.3">
      <c r="A2" s="80"/>
      <c r="B2" s="80"/>
      <c r="C2" s="80"/>
    </row>
    <row r="3" spans="1:3" ht="74.150000000000006" customHeight="1" x14ac:dyDescent="0.3">
      <c r="A3" s="81" t="s">
        <v>100</v>
      </c>
      <c r="B3" s="82"/>
      <c r="C3" s="82"/>
    </row>
    <row r="4" spans="1:3" ht="20.399999999999999" customHeight="1" x14ac:dyDescent="0.3"/>
    <row r="5" spans="1:3" ht="114.9" customHeight="1" x14ac:dyDescent="0.3">
      <c r="A5" s="10" t="s">
        <v>63</v>
      </c>
      <c r="B5" s="10" t="s">
        <v>64</v>
      </c>
      <c r="C5" s="10" t="s">
        <v>65</v>
      </c>
    </row>
    <row r="6" spans="1:3" s="13" customFormat="1" ht="33.65" customHeight="1" x14ac:dyDescent="0.3">
      <c r="A6" s="10">
        <v>1</v>
      </c>
      <c r="B6" s="11" t="s">
        <v>66</v>
      </c>
      <c r="C6" s="12">
        <v>212905.99</v>
      </c>
    </row>
    <row r="7" spans="1:3" s="13" customFormat="1" ht="33.65" customHeight="1" x14ac:dyDescent="0.3">
      <c r="A7" s="10">
        <v>2</v>
      </c>
      <c r="B7" s="14" t="s">
        <v>67</v>
      </c>
      <c r="C7" s="19">
        <v>214630.27</v>
      </c>
    </row>
    <row r="8" spans="1:3" ht="39.9" customHeight="1" x14ac:dyDescent="0.3">
      <c r="A8" s="72"/>
      <c r="B8" s="72"/>
      <c r="C8" s="72"/>
    </row>
    <row r="9" spans="1:3" ht="67.5" customHeight="1" x14ac:dyDescent="0.35">
      <c r="A9" s="83" t="s">
        <v>68</v>
      </c>
      <c r="B9" s="84"/>
      <c r="C9" s="84"/>
    </row>
  </sheetData>
  <mergeCells count="5">
    <mergeCell ref="A1:C1"/>
    <mergeCell ref="A2:C2"/>
    <mergeCell ref="A3:C3"/>
    <mergeCell ref="A9:C9"/>
    <mergeCell ref="A8:C8"/>
  </mergeCells>
  <printOptions horizontalCentered="1"/>
  <pageMargins left="0.78740157480314965" right="0.78740157480314965" top="0.78740157480314965" bottom="0.78740157480314965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</vt:lpstr>
      <vt:lpstr>Прил.2</vt:lpstr>
      <vt:lpstr>Прил.3</vt:lpstr>
      <vt:lpstr>Прил.1!Область_печати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Номеровская</dc:creator>
  <cp:lastModifiedBy>Номеровская</cp:lastModifiedBy>
  <cp:lastPrinted>2019-12-30T07:41:09Z</cp:lastPrinted>
  <dcterms:created xsi:type="dcterms:W3CDTF">2018-06-26T13:55:51Z</dcterms:created>
  <dcterms:modified xsi:type="dcterms:W3CDTF">2019-12-30T07:41:11Z</dcterms:modified>
</cp:coreProperties>
</file>