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ОГАТИЩЕВА\РАСКРЫТИЕ ИНФОРМАЦИИ\ДСК\2018\"/>
    </mc:Choice>
  </mc:AlternateContent>
  <xr:revisionPtr revIDLastSave="0" documentId="13_ncr:1_{2EDF0CE2-9E77-41D2-9FC4-C648FA8733B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Листы1-3" sheetId="11" r:id="rId1"/>
    <sheet name="Лист1" sheetId="12" r:id="rId2"/>
  </sheets>
  <definedNames>
    <definedName name="_xlnm.Print_Area" localSheetId="0">'Листы1-3'!$A$1:$F$134</definedName>
  </definedNames>
  <calcPr calcId="191029"/>
</workbook>
</file>

<file path=xl/calcChain.xml><?xml version="1.0" encoding="utf-8"?>
<calcChain xmlns="http://schemas.openxmlformats.org/spreadsheetml/2006/main">
  <c r="E39" i="11" l="1"/>
  <c r="E58" i="11"/>
  <c r="E57" i="11"/>
  <c r="E56" i="11"/>
  <c r="E53" i="11"/>
  <c r="E52" i="11"/>
  <c r="E51" i="11"/>
  <c r="E50" i="11"/>
  <c r="E49" i="11"/>
  <c r="E48" i="11"/>
  <c r="E47" i="11"/>
  <c r="E46" i="11"/>
  <c r="E45" i="11"/>
  <c r="E43" i="11"/>
  <c r="E42" i="11"/>
  <c r="E34" i="11"/>
  <c r="E33" i="11"/>
  <c r="E32" i="11"/>
  <c r="E31" i="11"/>
  <c r="E30" i="11"/>
  <c r="E29" i="11"/>
  <c r="E28" i="11"/>
  <c r="E26" i="11"/>
  <c r="E25" i="11"/>
  <c r="E27" i="11" l="1"/>
  <c r="E96" i="11" l="1"/>
  <c r="E94" i="11"/>
  <c r="E67" i="11"/>
  <c r="E24" i="11" l="1"/>
  <c r="E108" i="11" l="1"/>
  <c r="D108" i="11"/>
  <c r="E100" i="11" l="1"/>
  <c r="D100" i="11"/>
  <c r="E113" i="11" l="1"/>
  <c r="D113" i="11"/>
  <c r="E61" i="11" l="1"/>
  <c r="D61" i="11"/>
  <c r="E40" i="11"/>
  <c r="E35" i="11" s="1"/>
  <c r="E23" i="11" s="1"/>
  <c r="E21" i="11" s="1"/>
  <c r="D24" i="11"/>
  <c r="D23" i="11" l="1"/>
  <c r="D21" i="11" s="1"/>
</calcChain>
</file>

<file path=xl/sharedStrings.xml><?xml version="1.0" encoding="utf-8"?>
<sst xmlns="http://schemas.openxmlformats.org/spreadsheetml/2006/main" count="256" uniqueCount="185">
  <si>
    <t>на оказание услуг по передаче электрической энергии</t>
  </si>
  <si>
    <t>№ п/п</t>
  </si>
  <si>
    <t>Показатель</t>
  </si>
  <si>
    <t>Ед. изм.</t>
  </si>
  <si>
    <t>тыс. руб.</t>
  </si>
  <si>
    <t>Необходимая валовая выручка</t>
  </si>
  <si>
    <t>Материальные расходы, всего</t>
  </si>
  <si>
    <t>в том числе на ремонт</t>
  </si>
  <si>
    <t>доход (+) / избыток средств, полученный</t>
  </si>
  <si>
    <t>в предыдущем периоде регулирования (–)</t>
  </si>
  <si>
    <t>Примечание:</t>
  </si>
  <si>
    <t>Справочно: расходы на ремонт, всего</t>
  </si>
  <si>
    <t>Раскрытие информации о структуре и объемах затрат</t>
  </si>
  <si>
    <t>сетевыми организациями, регулирование деятельности которых</t>
  </si>
  <si>
    <t>I</t>
  </si>
  <si>
    <t>Структура затрат</t>
  </si>
  <si>
    <t>1</t>
  </si>
  <si>
    <t>1.1</t>
  </si>
  <si>
    <t>1.1.1</t>
  </si>
  <si>
    <t>1.1.1.1</t>
  </si>
  <si>
    <t>в том числе на сырье, материалы, запасные</t>
  </si>
  <si>
    <t>части, инструмент, топливо</t>
  </si>
  <si>
    <t>1.1.1.2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</si>
  <si>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</si>
  <si>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</si>
  <si>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</si>
  <si>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</si>
  <si>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</si>
  <si>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</si>
  <si>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1.1.2</t>
  </si>
  <si>
    <t>Фонд оплаты труда</t>
  </si>
  <si>
    <t>1.1.2.1</t>
  </si>
  <si>
    <t>(с расшифровкой)</t>
  </si>
  <si>
    <t>1.1.3.1</t>
  </si>
  <si>
    <t>1.1.3</t>
  </si>
  <si>
    <t>в том числе транспортные услуги</t>
  </si>
  <si>
    <t>1.1.3.2</t>
  </si>
  <si>
    <t>в том числе прочие расходы</t>
  </si>
  <si>
    <t>Неподконтрольные расходы, включенные</t>
  </si>
  <si>
    <t>в НВВ, всего</t>
  </si>
  <si>
    <t>1.2</t>
  </si>
  <si>
    <t>1.2.1</t>
  </si>
  <si>
    <t>1.2.2</t>
  </si>
  <si>
    <t>Плата за аренду имущества</t>
  </si>
  <si>
    <t>1.2.3</t>
  </si>
  <si>
    <t>отчисления на социальные нужды</t>
  </si>
  <si>
    <t>налог на прибыль</t>
  </si>
  <si>
    <t>прочие налоги</t>
  </si>
  <si>
    <t>1.2.4</t>
  </si>
  <si>
    <t>1.2.5</t>
  </si>
  <si>
    <t>1.2.6</t>
  </si>
  <si>
    <t>Оплата услуг ОАО «ФСК ЕЭС»</t>
  </si>
  <si>
    <t>1.2.7</t>
  </si>
  <si>
    <t>Справочно: «Количество льготных</t>
  </si>
  <si>
    <t>технологических присоединений»</t>
  </si>
  <si>
    <t>1.2.8</t>
  </si>
  <si>
    <t>1.3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</si>
  <si>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</si>
  <si>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</si>
  <si>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</si>
  <si>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</si>
  <si>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</si>
  <si>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</si>
  <si>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</si>
  <si>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</si>
  <si>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</si>
  <si>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</si>
  <si>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</si>
  <si>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Приме-</t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</si>
  <si>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</si>
  <si>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Расходы на оплату технологического присоеди-</t>
  </si>
  <si>
    <t>нения к сетям смежной сетевой организации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</si>
  <si>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</si>
  <si>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</si>
  <si>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</si>
  <si>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</si>
  <si>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II</t>
  </si>
  <si>
    <t>МВт·ч</t>
  </si>
  <si>
    <t>III</t>
  </si>
  <si>
    <t>(пункт 1.1.1.2+пункт 1.1.2.1+пункт 1.1.3.1)</t>
  </si>
  <si>
    <t>Объем технологических потерь</t>
  </si>
  <si>
    <t>IV</t>
  </si>
  <si>
    <t>Х</t>
  </si>
  <si>
    <t>%</t>
  </si>
  <si>
    <t>Натуральные (количественные) показатели,</t>
  </si>
  <si>
    <t>используемые при определении структуры и</t>
  </si>
  <si>
    <t>электрической энергии сетевыми организациями</t>
  </si>
  <si>
    <t>объемов затрат на оказание услуг по передаче</t>
  </si>
  <si>
    <t>ед.</t>
  </si>
  <si>
    <t>2</t>
  </si>
  <si>
    <t>Трансформаторная мощность подстанций, всего</t>
  </si>
  <si>
    <t>шт.</t>
  </si>
  <si>
    <t>3</t>
  </si>
  <si>
    <t>4</t>
  </si>
  <si>
    <t>у. е.</t>
  </si>
  <si>
    <t>Длина линий электропередач, всего</t>
  </si>
  <si>
    <t>км</t>
  </si>
  <si>
    <t>5</t>
  </si>
  <si>
    <t>6</t>
  </si>
  <si>
    <t>Доля кабельных линий электропередач</t>
  </si>
  <si>
    <t>7</t>
  </si>
  <si>
    <t>7.1</t>
  </si>
  <si>
    <t>8</t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</si>
  <si>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</si>
  <si>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</si>
  <si>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</si>
  <si>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осуществляется методом долгосрочной индексации</t>
  </si>
  <si>
    <t>необходимой валовой выручки</t>
  </si>
  <si>
    <t>на содержание</t>
  </si>
  <si>
    <t>Подконтрольные расходы, всего</t>
  </si>
  <si>
    <t>на ремонт</t>
  </si>
  <si>
    <t>Прочие подконтрольные расходы</t>
  </si>
  <si>
    <t>в том числе прибыль на социальное развитие</t>
  </si>
  <si>
    <t>(включая социальные выплаты)</t>
  </si>
  <si>
    <t>1.1.3.3</t>
  </si>
  <si>
    <t>1.1.4</t>
  </si>
  <si>
    <t>1.1.5</t>
  </si>
  <si>
    <t>Расходы на обслуживание операционных</t>
  </si>
  <si>
    <t>заемных средств в составе подконтрольных</t>
  </si>
  <si>
    <t>расходов</t>
  </si>
  <si>
    <t>Расходы из прибыли в составе подконтрольных</t>
  </si>
  <si>
    <t>1.2.9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</si>
  <si>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</si>
  <si>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</si>
  <si>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</si>
  <si>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амортизация</t>
  </si>
  <si>
    <t>прибыль на капитальные вложения</t>
  </si>
  <si>
    <t>1.2.10</t>
  </si>
  <si>
    <t>1.2.10.1</t>
  </si>
  <si>
    <t>1.2.11</t>
  </si>
  <si>
    <t>1.2.12</t>
  </si>
  <si>
    <t>прочие неподконтрольные расходы</t>
  </si>
  <si>
    <t>недополученный по независящим причинам</t>
  </si>
  <si>
    <t>Справочно:</t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</si>
  <si>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</si>
  <si>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МВа</t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</si>
  <si>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</si>
  <si>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t>(пени)</t>
  </si>
  <si>
    <t>-</t>
  </si>
  <si>
    <t xml:space="preserve">Справочно: </t>
  </si>
  <si>
    <t>Цена покупки электрической энергии сетевой организацией в целях компенсации технологи ческого расхода электрической энергии</t>
  </si>
  <si>
    <t>общее количество точек подключения на конец года</t>
  </si>
  <si>
    <t>2.1</t>
  </si>
  <si>
    <t>в том числе трансформаторная мощность подстанций на уровне напряжения СН2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</si>
  <si>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</si>
  <si>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</si>
  <si>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</si>
  <si>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</si>
  <si>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r>
      <t>норматив технологического расхода (потерь) электрической энергии, установленный Минэнерго России</t>
    </r>
    <r>
      <rPr>
        <vertAlign val="superscript"/>
        <sz val="11"/>
        <rFont val="Times New Roman"/>
        <family val="1"/>
        <charset val="204"/>
      </rPr>
      <t>5</t>
    </r>
  </si>
  <si>
    <t>3.1</t>
  </si>
  <si>
    <t>3.2</t>
  </si>
  <si>
    <t>в том числе количество условных единиц по линиям электропередач на уровне напряжения СН</t>
  </si>
  <si>
    <t>в том числе количество условных единиц по линиям электропередач на уровне напряжения НН</t>
  </si>
  <si>
    <t>в том числе количество условных единиц по подстанциям на уровне напряжения СН2</t>
  </si>
  <si>
    <t>4.1</t>
  </si>
  <si>
    <t>в том числе длина линий электропередач на уровне напряжения СН</t>
  </si>
  <si>
    <t>5.1</t>
  </si>
  <si>
    <t>5.2</t>
  </si>
  <si>
    <t>в том числе длина линий электропередач на уровне напряжения НН</t>
  </si>
  <si>
    <t>Приложение 2</t>
  </si>
  <si>
    <t>к приказу Федеральной службы по тарифам</t>
  </si>
  <si>
    <t>от 24 октября 2014 г. № 1831-э</t>
  </si>
  <si>
    <r>
      <t xml:space="preserve">Наименование организации:   </t>
    </r>
    <r>
      <rPr>
        <u/>
        <sz val="12"/>
        <rFont val="Times New Roman"/>
        <family val="1"/>
        <charset val="204"/>
      </rPr>
      <t>ООО "Донская Сетевая Компания"</t>
    </r>
  </si>
  <si>
    <r>
      <t xml:space="preserve">ИНН:                         </t>
    </r>
    <r>
      <rPr>
        <u/>
        <sz val="12"/>
        <rFont val="Times New Roman"/>
        <family val="1"/>
        <charset val="204"/>
      </rPr>
      <t xml:space="preserve">                   6154563903             </t>
    </r>
  </si>
  <si>
    <r>
      <t xml:space="preserve">КПП:                         </t>
    </r>
    <r>
      <rPr>
        <u/>
        <sz val="12"/>
        <rFont val="Times New Roman"/>
        <family val="1"/>
        <charset val="204"/>
      </rPr>
      <t xml:space="preserve">                     616401001             </t>
    </r>
  </si>
  <si>
    <r>
      <t>Долгосрочный период регулирования:</t>
    </r>
    <r>
      <rPr>
        <u/>
        <sz val="12"/>
        <rFont val="Times New Roman"/>
        <family val="1"/>
        <charset val="204"/>
      </rPr>
      <t xml:space="preserve"> 2016-2018 гг.</t>
    </r>
  </si>
  <si>
    <t>2018 год</t>
  </si>
  <si>
    <t>В т.ч. 109,58 т.р. -внебалансовые потери за 2016 г и 34,65 т.р.- внебалансовые потери за 2017 году, принятые в учет в 2018 году.</t>
  </si>
  <si>
    <t>В т.ч.43,996 -внебалансовые потери за 2016 г и 8,283- внебалансовые потери за 2017 году, принятые в учет в 2018 году.</t>
  </si>
  <si>
    <t>Средняя цена по факту только 2018 года 2,90955 т.р.</t>
  </si>
  <si>
    <t>Необходимая валовая выручка на оплату технологического расхода (потерь) технологического расхода (потерь)</t>
  </si>
  <si>
    <t>Услуги связи (стационарная, сотовая, интернет)</t>
  </si>
  <si>
    <t>Расходы на сайт</t>
  </si>
  <si>
    <t>Расходы на бухгалтерские, юридические, кадровые, технические услуги (Аутсорсинг)</t>
  </si>
  <si>
    <t>Расходы на аудиторские и консультационные услуги (расчет численности, услуги кад.инженера)</t>
  </si>
  <si>
    <t>Прочие услуги сторонних организаций (программное обечпечение и обслуживание)</t>
  </si>
  <si>
    <t>Прочие услуги сторонних организаций (Неисключительные права использования СБиС)</t>
  </si>
  <si>
    <t>Прочие услуги сторонних организаций (содержание и обслуживание имущества)</t>
  </si>
  <si>
    <t>Прочие услуги сторонних организаций (Спец.оценка условий труда)</t>
  </si>
  <si>
    <t>Прочие услуги сторонних организаций (банковские услуги)</t>
  </si>
  <si>
    <t>Расходы на командировки и представительские услуги</t>
  </si>
  <si>
    <t>Расходы на подготовку кадров</t>
  </si>
  <si>
    <t>Расходы на обеспечение нормальных условий труда и мер по технике безопасности (спецодежда, СИЗ, канцтовры, пож. Безопасность, мебель, быт.техника)</t>
  </si>
  <si>
    <t>Госпошлины (регистрация договоров аренды, внесение изменений в уст.документы, и т.п.)</t>
  </si>
  <si>
    <t>Штрафы, пени, неустойки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</si>
</sst>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11" fillId="0" borderId="1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6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J134"/>
  <sheetViews>
    <sheetView tabSelected="1" view="pageBreakPreview" topLeftCell="A126" zoomScale="130" zoomScaleNormal="130" zoomScaleSheetLayoutView="130" workbookViewId="0">
      <selection activeCell="E40" sqref="E40:E41"/>
    </sheetView>
  </sheetViews>
  <sheetFormatPr defaultColWidth="1.42578125" defaultRowHeight="15" x14ac:dyDescent="0.2"/>
  <cols>
    <col min="1" max="1" width="7.28515625" style="1" customWidth="1"/>
    <col min="2" max="2" width="38.5703125" style="68" customWidth="1"/>
    <col min="3" max="3" width="8.5703125" style="1" customWidth="1"/>
    <col min="4" max="4" width="13.42578125" style="1" customWidth="1"/>
    <col min="5" max="5" width="12.42578125" style="1" customWidth="1"/>
    <col min="6" max="6" width="22.28515625" style="1" customWidth="1"/>
    <col min="7" max="7" width="2.85546875" style="1" customWidth="1"/>
    <col min="8" max="9" width="1.42578125" style="1"/>
    <col min="10" max="10" width="6.28515625" style="1" customWidth="1"/>
    <col min="11" max="12" width="1.42578125" style="1"/>
    <col min="13" max="13" width="1.5703125" style="1" customWidth="1"/>
    <col min="14" max="16384" width="1.42578125" style="1"/>
  </cols>
  <sheetData>
    <row r="1" spans="1:6" s="2" customFormat="1" ht="11.25" x14ac:dyDescent="0.2">
      <c r="B1" s="65"/>
      <c r="F1" s="20" t="s">
        <v>159</v>
      </c>
    </row>
    <row r="2" spans="1:6" s="2" customFormat="1" ht="11.25" x14ac:dyDescent="0.2">
      <c r="B2" s="65"/>
      <c r="F2" s="20" t="s">
        <v>160</v>
      </c>
    </row>
    <row r="3" spans="1:6" s="2" customFormat="1" ht="11.25" x14ac:dyDescent="0.2">
      <c r="B3" s="65"/>
      <c r="F3" s="20" t="s">
        <v>161</v>
      </c>
    </row>
    <row r="4" spans="1:6" s="4" customFormat="1" ht="15.75" x14ac:dyDescent="0.2">
      <c r="B4" s="66"/>
    </row>
    <row r="5" spans="1:6" s="4" customFormat="1" ht="15.75" x14ac:dyDescent="0.2">
      <c r="B5" s="66"/>
    </row>
    <row r="6" spans="1:6" s="3" customFormat="1" ht="18.75" x14ac:dyDescent="0.2">
      <c r="A6" s="38" t="s">
        <v>12</v>
      </c>
      <c r="B6" s="38"/>
      <c r="C6" s="38"/>
      <c r="D6" s="38"/>
      <c r="E6" s="38"/>
      <c r="F6" s="38"/>
    </row>
    <row r="7" spans="1:6" s="3" customFormat="1" ht="18.75" x14ac:dyDescent="0.2">
      <c r="A7" s="38" t="s">
        <v>0</v>
      </c>
      <c r="B7" s="38"/>
      <c r="C7" s="38"/>
      <c r="D7" s="38"/>
      <c r="E7" s="38"/>
      <c r="F7" s="38"/>
    </row>
    <row r="8" spans="1:6" s="3" customFormat="1" ht="18.75" x14ac:dyDescent="0.2">
      <c r="A8" s="38" t="s">
        <v>13</v>
      </c>
      <c r="B8" s="38"/>
      <c r="C8" s="38"/>
      <c r="D8" s="38"/>
      <c r="E8" s="38"/>
      <c r="F8" s="38"/>
    </row>
    <row r="9" spans="1:6" s="3" customFormat="1" ht="18.75" x14ac:dyDescent="0.2">
      <c r="A9" s="38" t="s">
        <v>106</v>
      </c>
      <c r="B9" s="38"/>
      <c r="C9" s="38"/>
      <c r="D9" s="38"/>
      <c r="E9" s="38"/>
      <c r="F9" s="38"/>
    </row>
    <row r="10" spans="1:6" s="3" customFormat="1" ht="18.75" x14ac:dyDescent="0.2">
      <c r="A10" s="38" t="s">
        <v>107</v>
      </c>
      <c r="B10" s="38"/>
      <c r="C10" s="38"/>
      <c r="D10" s="38"/>
      <c r="E10" s="38"/>
      <c r="F10" s="38"/>
    </row>
    <row r="11" spans="1:6" s="4" customFormat="1" ht="15.75" x14ac:dyDescent="0.2">
      <c r="B11" s="66"/>
    </row>
    <row r="12" spans="1:6" s="4" customFormat="1" ht="15.75" x14ac:dyDescent="0.2">
      <c r="B12" s="66"/>
    </row>
    <row r="13" spans="1:6" s="4" customFormat="1" ht="15.75" x14ac:dyDescent="0.2">
      <c r="B13" s="69" t="s">
        <v>162</v>
      </c>
      <c r="C13" s="69"/>
      <c r="D13" s="69"/>
      <c r="E13" s="69"/>
    </row>
    <row r="14" spans="1:6" s="4" customFormat="1" ht="15.75" x14ac:dyDescent="0.2">
      <c r="B14" s="70" t="s">
        <v>163</v>
      </c>
      <c r="C14" s="70"/>
      <c r="D14" s="70"/>
      <c r="E14" s="70"/>
    </row>
    <row r="15" spans="1:6" s="4" customFormat="1" ht="15.75" x14ac:dyDescent="0.2">
      <c r="B15" s="70" t="s">
        <v>164</v>
      </c>
      <c r="C15" s="70"/>
      <c r="D15" s="70"/>
      <c r="E15" s="70"/>
    </row>
    <row r="16" spans="1:6" s="4" customFormat="1" ht="15.75" x14ac:dyDescent="0.2">
      <c r="B16" s="70" t="s">
        <v>165</v>
      </c>
      <c r="C16" s="70"/>
      <c r="D16" s="70"/>
      <c r="E16" s="70"/>
    </row>
    <row r="17" spans="1:6" s="4" customFormat="1" ht="15.75" x14ac:dyDescent="0.2">
      <c r="B17" s="66"/>
    </row>
    <row r="18" spans="1:6" s="5" customFormat="1" ht="12.75" x14ac:dyDescent="0.2">
      <c r="A18" s="33" t="s">
        <v>1</v>
      </c>
      <c r="B18" s="71" t="s">
        <v>2</v>
      </c>
      <c r="C18" s="33" t="s">
        <v>3</v>
      </c>
      <c r="D18" s="88" t="s">
        <v>166</v>
      </c>
      <c r="E18" s="89"/>
      <c r="F18" s="33" t="s">
        <v>68</v>
      </c>
    </row>
    <row r="19" spans="1:6" s="5" customFormat="1" ht="15.75" x14ac:dyDescent="0.2">
      <c r="A19" s="37"/>
      <c r="B19" s="72"/>
      <c r="C19" s="37"/>
      <c r="D19" s="73" t="s">
        <v>57</v>
      </c>
      <c r="E19" s="73" t="s">
        <v>58</v>
      </c>
      <c r="F19" s="37" t="s">
        <v>69</v>
      </c>
    </row>
    <row r="20" spans="1:6" s="5" customFormat="1" ht="12.75" x14ac:dyDescent="0.2">
      <c r="A20" s="11" t="s">
        <v>14</v>
      </c>
      <c r="B20" s="74" t="s">
        <v>15</v>
      </c>
      <c r="C20" s="73" t="s">
        <v>82</v>
      </c>
      <c r="D20" s="73" t="s">
        <v>82</v>
      </c>
      <c r="E20" s="73" t="s">
        <v>82</v>
      </c>
      <c r="F20" s="11" t="s">
        <v>82</v>
      </c>
    </row>
    <row r="21" spans="1:6" s="5" customFormat="1" ht="12.75" x14ac:dyDescent="0.2">
      <c r="A21" s="39" t="s">
        <v>16</v>
      </c>
      <c r="B21" s="24" t="s">
        <v>5</v>
      </c>
      <c r="C21" s="41" t="s">
        <v>4</v>
      </c>
      <c r="D21" s="59">
        <f>D23+D61+D91</f>
        <v>16209.61</v>
      </c>
      <c r="E21" s="59">
        <f>SUM(E23,E61,E91)</f>
        <v>18001.763269999996</v>
      </c>
      <c r="F21" s="45"/>
    </row>
    <row r="22" spans="1:6" s="5" customFormat="1" ht="12.75" x14ac:dyDescent="0.2">
      <c r="A22" s="40"/>
      <c r="B22" s="75" t="s">
        <v>108</v>
      </c>
      <c r="C22" s="42"/>
      <c r="D22" s="61"/>
      <c r="E22" s="61"/>
      <c r="F22" s="47"/>
    </row>
    <row r="23" spans="1:6" s="5" customFormat="1" ht="12.75" x14ac:dyDescent="0.2">
      <c r="A23" s="11" t="s">
        <v>17</v>
      </c>
      <c r="B23" s="74" t="s">
        <v>109</v>
      </c>
      <c r="C23" s="73" t="s">
        <v>4</v>
      </c>
      <c r="D23" s="76">
        <f>D24+D33+D35+D56+D59</f>
        <v>11257.470000000001</v>
      </c>
      <c r="E23" s="76">
        <f>SUM(E24,E33,E35,E56,E59)</f>
        <v>11580.118029999998</v>
      </c>
      <c r="F23" s="77"/>
    </row>
    <row r="24" spans="1:6" s="5" customFormat="1" ht="12.75" x14ac:dyDescent="0.2">
      <c r="A24" s="11" t="s">
        <v>18</v>
      </c>
      <c r="B24" s="74" t="s">
        <v>6</v>
      </c>
      <c r="C24" s="73" t="s">
        <v>4</v>
      </c>
      <c r="D24" s="19">
        <f>D25+D28</f>
        <v>2660.71</v>
      </c>
      <c r="E24" s="19">
        <f>E25+E28</f>
        <v>2641.0068500000002</v>
      </c>
      <c r="F24" s="9"/>
    </row>
    <row r="25" spans="1:6" s="5" customFormat="1" ht="12.75" x14ac:dyDescent="0.2">
      <c r="A25" s="39" t="s">
        <v>19</v>
      </c>
      <c r="B25" s="24" t="s">
        <v>20</v>
      </c>
      <c r="C25" s="41" t="s">
        <v>4</v>
      </c>
      <c r="D25" s="43">
        <v>1852.65</v>
      </c>
      <c r="E25" s="43">
        <f>(952628.03+46691.52)/1000</f>
        <v>999.31955000000005</v>
      </c>
      <c r="F25" s="45"/>
    </row>
    <row r="26" spans="1:6" s="5" customFormat="1" ht="12.75" x14ac:dyDescent="0.2">
      <c r="A26" s="40"/>
      <c r="B26" s="75" t="s">
        <v>21</v>
      </c>
      <c r="C26" s="42"/>
      <c r="D26" s="44"/>
      <c r="E26" s="44">
        <f>952628.03/1000</f>
        <v>952.62803000000008</v>
      </c>
      <c r="F26" s="47"/>
    </row>
    <row r="27" spans="1:6" s="5" customFormat="1" ht="12.75" x14ac:dyDescent="0.2">
      <c r="A27" s="11" t="s">
        <v>22</v>
      </c>
      <c r="B27" s="74" t="s">
        <v>110</v>
      </c>
      <c r="C27" s="73" t="s">
        <v>4</v>
      </c>
      <c r="D27" s="19"/>
      <c r="E27" s="19">
        <f>(924925.14)/1000</f>
        <v>924.92514000000006</v>
      </c>
      <c r="F27" s="9"/>
    </row>
    <row r="28" spans="1:6" s="5" customFormat="1" ht="12.75" x14ac:dyDescent="0.2">
      <c r="A28" s="39" t="s">
        <v>23</v>
      </c>
      <c r="B28" s="24" t="s">
        <v>24</v>
      </c>
      <c r="C28" s="41" t="s">
        <v>4</v>
      </c>
      <c r="D28" s="43">
        <v>808.06</v>
      </c>
      <c r="E28" s="43">
        <f>(192097+755975.92+692204.38+1410)/1000</f>
        <v>1641.6873000000001</v>
      </c>
      <c r="F28" s="45"/>
    </row>
    <row r="29" spans="1:6" s="5" customFormat="1" ht="12.75" x14ac:dyDescent="0.2">
      <c r="A29" s="48"/>
      <c r="B29" s="78" t="s">
        <v>25</v>
      </c>
      <c r="C29" s="49"/>
      <c r="D29" s="55"/>
      <c r="E29" s="55">
        <f>(755975.92+692204.38-1410)/1000</f>
        <v>1446.7703000000001</v>
      </c>
      <c r="F29" s="46"/>
    </row>
    <row r="30" spans="1:6" s="5" customFormat="1" ht="12.75" x14ac:dyDescent="0.2">
      <c r="A30" s="48"/>
      <c r="B30" s="78" t="s">
        <v>26</v>
      </c>
      <c r="C30" s="49"/>
      <c r="D30" s="55"/>
      <c r="E30" s="55">
        <f>(192097+755975.92+692204.38+1410)/1000</f>
        <v>1641.6873000000001</v>
      </c>
      <c r="F30" s="46"/>
    </row>
    <row r="31" spans="1:6" s="5" customFormat="1" ht="12.75" x14ac:dyDescent="0.2">
      <c r="A31" s="40"/>
      <c r="B31" s="75" t="s">
        <v>27</v>
      </c>
      <c r="C31" s="42"/>
      <c r="D31" s="44"/>
      <c r="E31" s="44">
        <f>(755975.92+692204.38-1410)/1000</f>
        <v>1446.7703000000001</v>
      </c>
      <c r="F31" s="47"/>
    </row>
    <row r="32" spans="1:6" s="5" customFormat="1" ht="12.75" x14ac:dyDescent="0.2">
      <c r="A32" s="11" t="s">
        <v>28</v>
      </c>
      <c r="B32" s="74" t="s">
        <v>7</v>
      </c>
      <c r="C32" s="73" t="s">
        <v>4</v>
      </c>
      <c r="D32" s="19"/>
      <c r="E32" s="19">
        <f>(755975.92+692204.38-1410)/1000</f>
        <v>1446.7703000000001</v>
      </c>
      <c r="F32" s="9"/>
    </row>
    <row r="33" spans="1:6" s="5" customFormat="1" ht="12.75" x14ac:dyDescent="0.2">
      <c r="A33" s="11" t="s">
        <v>29</v>
      </c>
      <c r="B33" s="74" t="s">
        <v>30</v>
      </c>
      <c r="C33" s="73" t="s">
        <v>4</v>
      </c>
      <c r="D33" s="19">
        <v>7437.85</v>
      </c>
      <c r="E33" s="19">
        <f>(2460546.88+4997567.34)/1000</f>
        <v>7458.1142199999995</v>
      </c>
      <c r="F33" s="9"/>
    </row>
    <row r="34" spans="1:6" s="5" customFormat="1" ht="12.75" x14ac:dyDescent="0.2">
      <c r="A34" s="11" t="s">
        <v>31</v>
      </c>
      <c r="B34" s="74" t="s">
        <v>7</v>
      </c>
      <c r="C34" s="73" t="s">
        <v>4</v>
      </c>
      <c r="D34" s="19"/>
      <c r="E34" s="19">
        <f>(2460546.88)/1000</f>
        <v>2460.5468799999999</v>
      </c>
      <c r="F34" s="9"/>
    </row>
    <row r="35" spans="1:6" s="5" customFormat="1" ht="12.75" x14ac:dyDescent="0.2">
      <c r="A35" s="39" t="s">
        <v>34</v>
      </c>
      <c r="B35" s="24" t="s">
        <v>111</v>
      </c>
      <c r="C35" s="41" t="s">
        <v>4</v>
      </c>
      <c r="D35" s="43">
        <v>1158.9100000000001</v>
      </c>
      <c r="E35" s="43">
        <f>E37+E39+E40</f>
        <v>1480.79474</v>
      </c>
      <c r="F35" s="45"/>
    </row>
    <row r="36" spans="1:6" s="5" customFormat="1" ht="12.75" x14ac:dyDescent="0.2">
      <c r="A36" s="40"/>
      <c r="B36" s="75" t="s">
        <v>32</v>
      </c>
      <c r="C36" s="42"/>
      <c r="D36" s="44"/>
      <c r="E36" s="44"/>
      <c r="F36" s="47"/>
    </row>
    <row r="37" spans="1:6" s="5" customFormat="1" ht="12.75" x14ac:dyDescent="0.2">
      <c r="A37" s="39" t="s">
        <v>33</v>
      </c>
      <c r="B37" s="24" t="s">
        <v>112</v>
      </c>
      <c r="C37" s="41" t="s">
        <v>4</v>
      </c>
      <c r="D37" s="43"/>
      <c r="E37" s="43">
        <v>0</v>
      </c>
      <c r="F37" s="45"/>
    </row>
    <row r="38" spans="1:6" s="5" customFormat="1" ht="12.75" x14ac:dyDescent="0.2">
      <c r="A38" s="40"/>
      <c r="B38" s="75" t="s">
        <v>113</v>
      </c>
      <c r="C38" s="42"/>
      <c r="D38" s="44"/>
      <c r="E38" s="44"/>
      <c r="F38" s="47"/>
    </row>
    <row r="39" spans="1:6" s="5" customFormat="1" ht="12.75" x14ac:dyDescent="0.2">
      <c r="A39" s="11" t="s">
        <v>36</v>
      </c>
      <c r="B39" s="74" t="s">
        <v>35</v>
      </c>
      <c r="D39" s="19"/>
      <c r="E39" s="19">
        <f>0.541+0.191</f>
        <v>0.73199999999999998</v>
      </c>
      <c r="F39" s="9"/>
    </row>
    <row r="40" spans="1:6" s="5" customFormat="1" ht="12.75" x14ac:dyDescent="0.2">
      <c r="A40" s="39" t="s">
        <v>114</v>
      </c>
      <c r="B40" s="24" t="s">
        <v>37</v>
      </c>
      <c r="C40" s="41" t="s">
        <v>4</v>
      </c>
      <c r="D40" s="43"/>
      <c r="E40" s="43">
        <f>SUM(E42:E55)</f>
        <v>1480.0627400000001</v>
      </c>
      <c r="F40" s="45"/>
    </row>
    <row r="41" spans="1:6" s="5" customFormat="1" ht="15.75" x14ac:dyDescent="0.2">
      <c r="A41" s="40"/>
      <c r="B41" s="75" t="s">
        <v>59</v>
      </c>
      <c r="C41" s="42"/>
      <c r="D41" s="44"/>
      <c r="E41" s="44"/>
      <c r="F41" s="47"/>
    </row>
    <row r="42" spans="1:6" s="5" customFormat="1" ht="25.5" x14ac:dyDescent="0.2">
      <c r="A42" s="11"/>
      <c r="B42" s="79" t="s">
        <v>171</v>
      </c>
      <c r="C42" s="86" t="s">
        <v>4</v>
      </c>
      <c r="D42" s="87"/>
      <c r="E42" s="87">
        <f>(28241.74+7614.7+26867.11)/1000</f>
        <v>62.723550000000003</v>
      </c>
      <c r="F42" s="9"/>
    </row>
    <row r="43" spans="1:6" s="5" customFormat="1" ht="12.75" x14ac:dyDescent="0.2">
      <c r="A43" s="11"/>
      <c r="B43" s="79" t="s">
        <v>172</v>
      </c>
      <c r="C43" s="86" t="s">
        <v>4</v>
      </c>
      <c r="D43" s="87"/>
      <c r="E43" s="87">
        <f>15811.26/1000</f>
        <v>15.811260000000001</v>
      </c>
      <c r="F43" s="9"/>
    </row>
    <row r="44" spans="1:6" s="5" customFormat="1" ht="25.5" x14ac:dyDescent="0.2">
      <c r="A44" s="11"/>
      <c r="B44" s="79" t="s">
        <v>173</v>
      </c>
      <c r="C44" s="86" t="s">
        <v>4</v>
      </c>
      <c r="D44" s="87"/>
      <c r="E44" s="87">
        <v>600</v>
      </c>
      <c r="F44" s="9"/>
    </row>
    <row r="45" spans="1:6" s="5" customFormat="1" ht="38.25" x14ac:dyDescent="0.2">
      <c r="A45" s="11"/>
      <c r="B45" s="79" t="s">
        <v>174</v>
      </c>
      <c r="C45" s="86" t="s">
        <v>4</v>
      </c>
      <c r="D45" s="87"/>
      <c r="E45" s="87">
        <f>(46610.16+42000)/1000</f>
        <v>88.610160000000008</v>
      </c>
      <c r="F45" s="9"/>
    </row>
    <row r="46" spans="1:6" s="5" customFormat="1" ht="25.5" x14ac:dyDescent="0.2">
      <c r="A46" s="11"/>
      <c r="B46" s="79" t="s">
        <v>175</v>
      </c>
      <c r="C46" s="86" t="s">
        <v>4</v>
      </c>
      <c r="D46" s="87"/>
      <c r="E46" s="87">
        <f>(1398.3+6700+624.76)/1000</f>
        <v>8.7230600000000003</v>
      </c>
      <c r="F46" s="9"/>
    </row>
    <row r="47" spans="1:6" s="5" customFormat="1" ht="38.25" x14ac:dyDescent="0.2">
      <c r="A47" s="11"/>
      <c r="B47" s="79" t="s">
        <v>176</v>
      </c>
      <c r="C47" s="86" t="s">
        <v>4</v>
      </c>
      <c r="D47" s="87"/>
      <c r="E47" s="87">
        <f>(13300)/1000</f>
        <v>13.3</v>
      </c>
      <c r="F47" s="9"/>
    </row>
    <row r="48" spans="1:6" s="5" customFormat="1" ht="25.5" x14ac:dyDescent="0.2">
      <c r="A48" s="11"/>
      <c r="B48" s="79" t="s">
        <v>177</v>
      </c>
      <c r="C48" s="86" t="s">
        <v>4</v>
      </c>
      <c r="D48" s="87"/>
      <c r="E48" s="87">
        <f>1600/1000</f>
        <v>1.6</v>
      </c>
      <c r="F48" s="9"/>
    </row>
    <row r="49" spans="1:6" s="5" customFormat="1" ht="25.5" x14ac:dyDescent="0.2">
      <c r="A49" s="11"/>
      <c r="B49" s="79" t="s">
        <v>178</v>
      </c>
      <c r="C49" s="86" t="s">
        <v>4</v>
      </c>
      <c r="D49" s="87"/>
      <c r="E49" s="87">
        <f>9406.78/1000</f>
        <v>9.4067800000000013</v>
      </c>
      <c r="F49" s="9"/>
    </row>
    <row r="50" spans="1:6" s="5" customFormat="1" ht="25.5" x14ac:dyDescent="0.2">
      <c r="A50" s="11"/>
      <c r="B50" s="79" t="s">
        <v>179</v>
      </c>
      <c r="C50" s="86" t="s">
        <v>4</v>
      </c>
      <c r="D50" s="87"/>
      <c r="E50" s="87">
        <f>(211.86+65529.95+42.37)/1000</f>
        <v>65.784179999999992</v>
      </c>
      <c r="F50" s="9"/>
    </row>
    <row r="51" spans="1:6" s="5" customFormat="1" ht="25.5" x14ac:dyDescent="0.2">
      <c r="A51" s="11"/>
      <c r="B51" s="79" t="s">
        <v>180</v>
      </c>
      <c r="C51" s="86" t="s">
        <v>4</v>
      </c>
      <c r="D51" s="87"/>
      <c r="E51" s="87">
        <f>(31365+8139.92+10338.99)/1000</f>
        <v>49.843909999999994</v>
      </c>
      <c r="F51" s="9"/>
    </row>
    <row r="52" spans="1:6" s="5" customFormat="1" ht="12.75" x14ac:dyDescent="0.2">
      <c r="A52" s="11"/>
      <c r="B52" s="79" t="s">
        <v>181</v>
      </c>
      <c r="C52" s="86" t="s">
        <v>4</v>
      </c>
      <c r="D52" s="87"/>
      <c r="E52" s="87">
        <f>45300/1000</f>
        <v>45.3</v>
      </c>
      <c r="F52" s="9"/>
    </row>
    <row r="53" spans="1:6" s="5" customFormat="1" ht="63.75" x14ac:dyDescent="0.2">
      <c r="A53" s="11"/>
      <c r="B53" s="79" t="s">
        <v>182</v>
      </c>
      <c r="C53" s="86" t="s">
        <v>4</v>
      </c>
      <c r="D53" s="87"/>
      <c r="E53" s="87">
        <f>(14270.11+12449.09+26445.01+3218.65+12610.17+7079.65+9105.85+508.48)/1000</f>
        <v>85.687010000000001</v>
      </c>
      <c r="F53" s="9"/>
    </row>
    <row r="54" spans="1:6" s="5" customFormat="1" ht="38.25" x14ac:dyDescent="0.2">
      <c r="A54" s="11"/>
      <c r="B54" s="79" t="s">
        <v>183</v>
      </c>
      <c r="C54" s="86" t="s">
        <v>4</v>
      </c>
      <c r="D54" s="87"/>
      <c r="E54" s="87">
        <v>196.417</v>
      </c>
      <c r="F54" s="9"/>
    </row>
    <row r="55" spans="1:6" s="5" customFormat="1" ht="12.75" x14ac:dyDescent="0.2">
      <c r="A55" s="11"/>
      <c r="B55" s="79" t="s">
        <v>184</v>
      </c>
      <c r="C55" s="86" t="s">
        <v>4</v>
      </c>
      <c r="D55" s="87"/>
      <c r="E55" s="87">
        <v>236.85583000000003</v>
      </c>
      <c r="F55" s="9"/>
    </row>
    <row r="56" spans="1:6" s="5" customFormat="1" ht="12.75" x14ac:dyDescent="0.2">
      <c r="A56" s="39" t="s">
        <v>115</v>
      </c>
      <c r="B56" s="24" t="s">
        <v>117</v>
      </c>
      <c r="C56" s="41" t="s">
        <v>4</v>
      </c>
      <c r="D56" s="43"/>
      <c r="E56" s="43">
        <f>202.22/1000</f>
        <v>0.20222000000000001</v>
      </c>
      <c r="F56" s="45"/>
    </row>
    <row r="57" spans="1:6" s="5" customFormat="1" ht="12.75" x14ac:dyDescent="0.2">
      <c r="A57" s="48"/>
      <c r="B57" s="78" t="s">
        <v>118</v>
      </c>
      <c r="C57" s="49"/>
      <c r="D57" s="55"/>
      <c r="E57" s="55">
        <f>202.22/1000</f>
        <v>0.20222000000000001</v>
      </c>
      <c r="F57" s="46"/>
    </row>
    <row r="58" spans="1:6" s="5" customFormat="1" ht="12.75" x14ac:dyDescent="0.2">
      <c r="A58" s="40"/>
      <c r="B58" s="75" t="s">
        <v>119</v>
      </c>
      <c r="C58" s="42"/>
      <c r="D58" s="44"/>
      <c r="E58" s="44">
        <f>202.22/1000</f>
        <v>0.20222000000000001</v>
      </c>
      <c r="F58" s="47"/>
    </row>
    <row r="59" spans="1:6" s="5" customFormat="1" ht="25.5" x14ac:dyDescent="0.2">
      <c r="A59" s="39" t="s">
        <v>116</v>
      </c>
      <c r="B59" s="24" t="s">
        <v>120</v>
      </c>
      <c r="C59" s="41" t="s">
        <v>4</v>
      </c>
      <c r="D59" s="43"/>
      <c r="E59" s="43"/>
      <c r="F59" s="45"/>
    </row>
    <row r="60" spans="1:6" s="5" customFormat="1" ht="12.75" x14ac:dyDescent="0.2">
      <c r="A60" s="40"/>
      <c r="B60" s="75" t="s">
        <v>119</v>
      </c>
      <c r="C60" s="42"/>
      <c r="D60" s="44"/>
      <c r="E60" s="44"/>
      <c r="F60" s="47"/>
    </row>
    <row r="61" spans="1:6" s="5" customFormat="1" ht="12.75" x14ac:dyDescent="0.2">
      <c r="A61" s="39" t="s">
        <v>40</v>
      </c>
      <c r="B61" s="24" t="s">
        <v>38</v>
      </c>
      <c r="C61" s="41" t="s">
        <v>4</v>
      </c>
      <c r="D61" s="59">
        <f>D63+D64+D66+D67+D68+D71+D72+D73+D74+D75+D81+D89</f>
        <v>5156.93</v>
      </c>
      <c r="E61" s="59">
        <f>E63+E64+E66+E67+E68+E71+E72+E73+E74+E75+E81+E89</f>
        <v>6421.6452399999998</v>
      </c>
      <c r="F61" s="45"/>
    </row>
    <row r="62" spans="1:6" s="5" customFormat="1" ht="12.75" x14ac:dyDescent="0.2">
      <c r="A62" s="40"/>
      <c r="B62" s="75" t="s">
        <v>39</v>
      </c>
      <c r="C62" s="42"/>
      <c r="D62" s="60"/>
      <c r="E62" s="60"/>
      <c r="F62" s="47"/>
    </row>
    <row r="63" spans="1:6" s="5" customFormat="1" ht="12.75" x14ac:dyDescent="0.2">
      <c r="A63" s="11" t="s">
        <v>41</v>
      </c>
      <c r="B63" s="74" t="s">
        <v>51</v>
      </c>
      <c r="C63" s="73" t="s">
        <v>4</v>
      </c>
      <c r="D63" s="19"/>
      <c r="E63" s="19"/>
      <c r="F63" s="9"/>
    </row>
    <row r="64" spans="1:6" s="5" customFormat="1" ht="16.5" customHeight="1" x14ac:dyDescent="0.2">
      <c r="A64" s="39" t="s">
        <v>42</v>
      </c>
      <c r="B64" s="24" t="s">
        <v>70</v>
      </c>
      <c r="C64" s="41" t="s">
        <v>4</v>
      </c>
      <c r="D64" s="43"/>
      <c r="E64" s="43"/>
      <c r="F64" s="45"/>
    </row>
    <row r="65" spans="1:6" s="5" customFormat="1" ht="12.75" x14ac:dyDescent="0.2">
      <c r="A65" s="40"/>
      <c r="B65" s="75" t="s">
        <v>71</v>
      </c>
      <c r="C65" s="42"/>
      <c r="D65" s="44"/>
      <c r="E65" s="44"/>
      <c r="F65" s="47"/>
    </row>
    <row r="66" spans="1:6" s="5" customFormat="1" ht="12.75" x14ac:dyDescent="0.2">
      <c r="A66" s="11" t="s">
        <v>44</v>
      </c>
      <c r="B66" s="74" t="s">
        <v>43</v>
      </c>
      <c r="C66" s="73" t="s">
        <v>4</v>
      </c>
      <c r="D66" s="19">
        <v>2895.82</v>
      </c>
      <c r="E66" s="19">
        <v>4180.6916700000002</v>
      </c>
      <c r="F66" s="80"/>
    </row>
    <row r="67" spans="1:6" s="5" customFormat="1" ht="12.75" x14ac:dyDescent="0.2">
      <c r="A67" s="11" t="s">
        <v>48</v>
      </c>
      <c r="B67" s="74" t="s">
        <v>45</v>
      </c>
      <c r="C67" s="73" t="s">
        <v>4</v>
      </c>
      <c r="D67" s="19">
        <v>2261.11</v>
      </c>
      <c r="E67" s="19">
        <f>(1416008.61+20313.08+120021.19+652610.69)/1000</f>
        <v>2208.9535700000001</v>
      </c>
      <c r="F67" s="9"/>
    </row>
    <row r="68" spans="1:6" s="5" customFormat="1" ht="14.25" customHeight="1" x14ac:dyDescent="0.2">
      <c r="A68" s="39" t="s">
        <v>49</v>
      </c>
      <c r="B68" s="24" t="s">
        <v>122</v>
      </c>
      <c r="C68" s="41" t="s">
        <v>4</v>
      </c>
      <c r="D68" s="43"/>
      <c r="E68" s="43"/>
      <c r="F68" s="45"/>
    </row>
    <row r="69" spans="1:6" s="5" customFormat="1" ht="12.75" x14ac:dyDescent="0.2">
      <c r="A69" s="48"/>
      <c r="B69" s="78" t="s">
        <v>123</v>
      </c>
      <c r="C69" s="49"/>
      <c r="D69" s="55"/>
      <c r="E69" s="55"/>
      <c r="F69" s="46"/>
    </row>
    <row r="70" spans="1:6" s="5" customFormat="1" ht="12.75" x14ac:dyDescent="0.2">
      <c r="A70" s="40"/>
      <c r="B70" s="75" t="s">
        <v>124</v>
      </c>
      <c r="C70" s="42"/>
      <c r="D70" s="44"/>
      <c r="E70" s="44"/>
      <c r="F70" s="47"/>
    </row>
    <row r="71" spans="1:6" s="5" customFormat="1" ht="12.75" x14ac:dyDescent="0.2">
      <c r="A71" s="11" t="s">
        <v>50</v>
      </c>
      <c r="B71" s="74" t="s">
        <v>125</v>
      </c>
      <c r="C71" s="73" t="s">
        <v>4</v>
      </c>
      <c r="D71" s="19"/>
      <c r="E71" s="19"/>
      <c r="F71" s="9"/>
    </row>
    <row r="72" spans="1:6" s="5" customFormat="1" ht="12.75" x14ac:dyDescent="0.2">
      <c r="A72" s="11" t="s">
        <v>52</v>
      </c>
      <c r="B72" s="74" t="s">
        <v>126</v>
      </c>
      <c r="C72" s="73" t="s">
        <v>4</v>
      </c>
      <c r="D72" s="19"/>
      <c r="E72" s="19"/>
      <c r="F72" s="9"/>
    </row>
    <row r="73" spans="1:6" s="5" customFormat="1" ht="12.75" x14ac:dyDescent="0.2">
      <c r="A73" s="11" t="s">
        <v>55</v>
      </c>
      <c r="B73" s="74" t="s">
        <v>46</v>
      </c>
      <c r="C73" s="73" t="s">
        <v>4</v>
      </c>
      <c r="D73" s="19"/>
      <c r="E73" s="19">
        <v>32</v>
      </c>
      <c r="F73" s="9"/>
    </row>
    <row r="74" spans="1:6" s="5" customFormat="1" ht="12.75" x14ac:dyDescent="0.2">
      <c r="A74" s="11" t="s">
        <v>121</v>
      </c>
      <c r="B74" s="74" t="s">
        <v>47</v>
      </c>
      <c r="C74" s="73" t="s">
        <v>4</v>
      </c>
      <c r="D74" s="80"/>
      <c r="E74" s="81"/>
      <c r="F74" s="9"/>
    </row>
    <row r="75" spans="1:6" s="5" customFormat="1" ht="11.25" customHeight="1" x14ac:dyDescent="0.2">
      <c r="A75" s="39" t="s">
        <v>127</v>
      </c>
      <c r="B75" s="24" t="s">
        <v>72</v>
      </c>
      <c r="C75" s="41" t="s">
        <v>4</v>
      </c>
      <c r="D75" s="50"/>
      <c r="E75" s="50"/>
      <c r="F75" s="45"/>
    </row>
    <row r="76" spans="1:6" s="5" customFormat="1" ht="10.5" customHeight="1" x14ac:dyDescent="0.2">
      <c r="A76" s="48"/>
      <c r="B76" s="78" t="s">
        <v>73</v>
      </c>
      <c r="C76" s="49"/>
      <c r="D76" s="51"/>
      <c r="E76" s="51"/>
      <c r="F76" s="46"/>
    </row>
    <row r="77" spans="1:6" s="5" customFormat="1" ht="10.5" customHeight="1" x14ac:dyDescent="0.2">
      <c r="A77" s="48"/>
      <c r="B77" s="78" t="s">
        <v>74</v>
      </c>
      <c r="C77" s="49"/>
      <c r="D77" s="51"/>
      <c r="E77" s="51"/>
      <c r="F77" s="46"/>
    </row>
    <row r="78" spans="1:6" s="5" customFormat="1" ht="12.75" x14ac:dyDescent="0.2">
      <c r="A78" s="40"/>
      <c r="B78" s="75" t="s">
        <v>75</v>
      </c>
      <c r="C78" s="42"/>
      <c r="D78" s="52"/>
      <c r="E78" s="52"/>
      <c r="F78" s="47"/>
    </row>
    <row r="79" spans="1:6" s="5" customFormat="1" ht="12.75" x14ac:dyDescent="0.2">
      <c r="A79" s="39" t="s">
        <v>128</v>
      </c>
      <c r="B79" s="24" t="s">
        <v>53</v>
      </c>
      <c r="C79" s="41" t="s">
        <v>88</v>
      </c>
      <c r="D79" s="50"/>
      <c r="E79" s="50"/>
      <c r="F79" s="45"/>
    </row>
    <row r="80" spans="1:6" s="5" customFormat="1" ht="12.75" x14ac:dyDescent="0.2">
      <c r="A80" s="40"/>
      <c r="B80" s="75" t="s">
        <v>54</v>
      </c>
      <c r="C80" s="42"/>
      <c r="D80" s="52"/>
      <c r="E80" s="52"/>
      <c r="F80" s="47"/>
    </row>
    <row r="81" spans="1:6" s="5" customFormat="1" ht="10.5" customHeight="1" x14ac:dyDescent="0.2">
      <c r="A81" s="39" t="s">
        <v>129</v>
      </c>
      <c r="B81" s="24" t="s">
        <v>60</v>
      </c>
      <c r="C81" s="41" t="s">
        <v>4</v>
      </c>
      <c r="D81" s="56"/>
      <c r="E81" s="56"/>
      <c r="F81" s="45"/>
    </row>
    <row r="82" spans="1:6" s="5" customFormat="1" ht="12.75" x14ac:dyDescent="0.2">
      <c r="A82" s="48"/>
      <c r="B82" s="78" t="s">
        <v>61</v>
      </c>
      <c r="C82" s="49"/>
      <c r="D82" s="57"/>
      <c r="E82" s="57"/>
      <c r="F82" s="46"/>
    </row>
    <row r="83" spans="1:6" s="5" customFormat="1" ht="11.25" customHeight="1" x14ac:dyDescent="0.2">
      <c r="A83" s="48"/>
      <c r="B83" s="78" t="s">
        <v>62</v>
      </c>
      <c r="C83" s="49"/>
      <c r="D83" s="57"/>
      <c r="E83" s="57"/>
      <c r="F83" s="46"/>
    </row>
    <row r="84" spans="1:6" s="5" customFormat="1" ht="12.75" x14ac:dyDescent="0.2">
      <c r="A84" s="48"/>
      <c r="B84" s="78" t="s">
        <v>63</v>
      </c>
      <c r="C84" s="49"/>
      <c r="D84" s="57"/>
      <c r="E84" s="57"/>
      <c r="F84" s="46"/>
    </row>
    <row r="85" spans="1:6" s="5" customFormat="1" ht="9.75" customHeight="1" x14ac:dyDescent="0.2">
      <c r="A85" s="48"/>
      <c r="B85" s="78" t="s">
        <v>64</v>
      </c>
      <c r="C85" s="49"/>
      <c r="D85" s="57"/>
      <c r="E85" s="57"/>
      <c r="F85" s="46"/>
    </row>
    <row r="86" spans="1:6" s="5" customFormat="1" ht="12.75" x14ac:dyDescent="0.2">
      <c r="A86" s="48"/>
      <c r="B86" s="78" t="s">
        <v>65</v>
      </c>
      <c r="C86" s="49"/>
      <c r="D86" s="57"/>
      <c r="E86" s="57"/>
      <c r="F86" s="46"/>
    </row>
    <row r="87" spans="1:6" s="5" customFormat="1" ht="12.75" x14ac:dyDescent="0.2">
      <c r="A87" s="48"/>
      <c r="B87" s="78" t="s">
        <v>66</v>
      </c>
      <c r="C87" s="49"/>
      <c r="D87" s="57"/>
      <c r="E87" s="57"/>
      <c r="F87" s="46"/>
    </row>
    <row r="88" spans="1:6" s="5" customFormat="1" ht="12.75" x14ac:dyDescent="0.2">
      <c r="A88" s="40"/>
      <c r="B88" s="75" t="s">
        <v>67</v>
      </c>
      <c r="C88" s="42"/>
      <c r="D88" s="58"/>
      <c r="E88" s="58"/>
      <c r="F88" s="47"/>
    </row>
    <row r="89" spans="1:6" s="5" customFormat="1" ht="12.75" x14ac:dyDescent="0.2">
      <c r="A89" s="39" t="s">
        <v>130</v>
      </c>
      <c r="B89" s="24" t="s">
        <v>131</v>
      </c>
      <c r="C89" s="41" t="s">
        <v>4</v>
      </c>
      <c r="D89" s="41"/>
      <c r="E89" s="43"/>
      <c r="F89" s="45"/>
    </row>
    <row r="90" spans="1:6" s="5" customFormat="1" ht="12.75" x14ac:dyDescent="0.2">
      <c r="A90" s="40"/>
      <c r="B90" s="75" t="s">
        <v>137</v>
      </c>
      <c r="C90" s="42"/>
      <c r="D90" s="42"/>
      <c r="E90" s="82"/>
      <c r="F90" s="47"/>
    </row>
    <row r="91" spans="1:6" s="5" customFormat="1" ht="12.75" x14ac:dyDescent="0.2">
      <c r="A91" s="39" t="s">
        <v>56</v>
      </c>
      <c r="B91" s="24" t="s">
        <v>132</v>
      </c>
      <c r="C91" s="41" t="s">
        <v>4</v>
      </c>
      <c r="D91" s="41">
        <v>-204.79</v>
      </c>
      <c r="E91" s="62"/>
      <c r="F91" s="45"/>
    </row>
    <row r="92" spans="1:6" s="5" customFormat="1" ht="12.75" x14ac:dyDescent="0.2">
      <c r="A92" s="48"/>
      <c r="B92" s="78" t="s">
        <v>8</v>
      </c>
      <c r="C92" s="49"/>
      <c r="D92" s="49"/>
      <c r="E92" s="63"/>
      <c r="F92" s="46"/>
    </row>
    <row r="93" spans="1:6" s="5" customFormat="1" ht="12.75" x14ac:dyDescent="0.2">
      <c r="A93" s="40"/>
      <c r="B93" s="75" t="s">
        <v>9</v>
      </c>
      <c r="C93" s="42"/>
      <c r="D93" s="42"/>
      <c r="E93" s="64"/>
      <c r="F93" s="47"/>
    </row>
    <row r="94" spans="1:6" s="5" customFormat="1" ht="12.75" x14ac:dyDescent="0.2">
      <c r="A94" s="39" t="s">
        <v>76</v>
      </c>
      <c r="B94" s="24" t="s">
        <v>11</v>
      </c>
      <c r="C94" s="41" t="s">
        <v>4</v>
      </c>
      <c r="D94" s="41"/>
      <c r="E94" s="43">
        <f>SUM(E27,E34,E32)</f>
        <v>4832.2423200000003</v>
      </c>
      <c r="F94" s="45"/>
    </row>
    <row r="95" spans="1:6" s="5" customFormat="1" ht="12.75" x14ac:dyDescent="0.2">
      <c r="A95" s="40"/>
      <c r="B95" s="75" t="s">
        <v>79</v>
      </c>
      <c r="C95" s="42"/>
      <c r="D95" s="42"/>
      <c r="E95" s="42"/>
      <c r="F95" s="47"/>
    </row>
    <row r="96" spans="1:6" s="5" customFormat="1" ht="56.25" x14ac:dyDescent="0.2">
      <c r="A96" s="32" t="s">
        <v>78</v>
      </c>
      <c r="B96" s="24" t="s">
        <v>170</v>
      </c>
      <c r="C96" s="33" t="s">
        <v>4</v>
      </c>
      <c r="D96" s="35">
        <v>1166.31</v>
      </c>
      <c r="E96" s="36">
        <f>(825365.4+109576.48+34652.33)/1000</f>
        <v>969.59420999999998</v>
      </c>
      <c r="F96" s="34" t="s">
        <v>167</v>
      </c>
    </row>
    <row r="97" spans="1:10" s="5" customFormat="1" ht="33" customHeight="1" x14ac:dyDescent="0.2">
      <c r="A97" s="16" t="s">
        <v>17</v>
      </c>
      <c r="B97" s="24" t="s">
        <v>133</v>
      </c>
      <c r="C97" s="13"/>
      <c r="D97" s="21"/>
      <c r="E97" s="13"/>
      <c r="F97" s="53" t="s">
        <v>168</v>
      </c>
    </row>
    <row r="98" spans="1:10" s="5" customFormat="1" ht="29.25" customHeight="1" x14ac:dyDescent="0.2">
      <c r="A98" s="17"/>
      <c r="B98" s="75" t="s">
        <v>80</v>
      </c>
      <c r="C98" s="14" t="s">
        <v>77</v>
      </c>
      <c r="D98" s="22">
        <v>431.685</v>
      </c>
      <c r="E98" s="22">
        <v>335.95400000000001</v>
      </c>
      <c r="F98" s="54"/>
    </row>
    <row r="99" spans="1:10" s="5" customFormat="1" ht="12.75" x14ac:dyDescent="0.2">
      <c r="A99" s="16" t="s">
        <v>40</v>
      </c>
      <c r="B99" s="24" t="s">
        <v>139</v>
      </c>
      <c r="C99" s="13"/>
      <c r="D99" s="23"/>
      <c r="E99" s="24"/>
      <c r="F99" s="53" t="s">
        <v>169</v>
      </c>
    </row>
    <row r="100" spans="1:10" s="5" customFormat="1" ht="38.25" x14ac:dyDescent="0.2">
      <c r="A100" s="12"/>
      <c r="B100" s="78" t="s">
        <v>140</v>
      </c>
      <c r="C100" s="15" t="s">
        <v>4</v>
      </c>
      <c r="D100" s="25">
        <f>D96/D98</f>
        <v>2.7017617012404878</v>
      </c>
      <c r="E100" s="31">
        <f>2.88609</f>
        <v>2.8860899999999998</v>
      </c>
      <c r="F100" s="54"/>
    </row>
    <row r="101" spans="1:10" s="5" customFormat="1" ht="12.75" x14ac:dyDescent="0.2">
      <c r="A101" s="39" t="s">
        <v>81</v>
      </c>
      <c r="B101" s="24" t="s">
        <v>84</v>
      </c>
      <c r="C101" s="49" t="s">
        <v>82</v>
      </c>
      <c r="D101" s="49" t="s">
        <v>82</v>
      </c>
      <c r="E101" s="49" t="s">
        <v>82</v>
      </c>
      <c r="F101" s="39" t="s">
        <v>82</v>
      </c>
    </row>
    <row r="102" spans="1:10" s="5" customFormat="1" ht="12.75" x14ac:dyDescent="0.2">
      <c r="A102" s="48"/>
      <c r="B102" s="78" t="s">
        <v>85</v>
      </c>
      <c r="C102" s="49"/>
      <c r="D102" s="49"/>
      <c r="E102" s="49"/>
      <c r="F102" s="48"/>
    </row>
    <row r="103" spans="1:10" s="5" customFormat="1" ht="12" customHeight="1" x14ac:dyDescent="0.2">
      <c r="A103" s="48"/>
      <c r="B103" s="78" t="s">
        <v>87</v>
      </c>
      <c r="C103" s="49"/>
      <c r="D103" s="49"/>
      <c r="E103" s="49"/>
      <c r="F103" s="48"/>
    </row>
    <row r="104" spans="1:10" s="5" customFormat="1" ht="15" customHeight="1" x14ac:dyDescent="0.2">
      <c r="A104" s="40"/>
      <c r="B104" s="75" t="s">
        <v>86</v>
      </c>
      <c r="C104" s="49"/>
      <c r="D104" s="49"/>
      <c r="E104" s="49"/>
      <c r="F104" s="40"/>
    </row>
    <row r="105" spans="1:10" s="5" customFormat="1" ht="25.5" x14ac:dyDescent="0.2">
      <c r="A105" s="16" t="s">
        <v>16</v>
      </c>
      <c r="B105" s="78" t="s">
        <v>141</v>
      </c>
      <c r="C105" s="26" t="s">
        <v>91</v>
      </c>
      <c r="D105" s="30">
        <v>29</v>
      </c>
      <c r="E105" s="30">
        <v>31</v>
      </c>
      <c r="F105" s="7"/>
    </row>
    <row r="106" spans="1:10" s="5" customFormat="1" ht="25.5" x14ac:dyDescent="0.2">
      <c r="A106" s="11" t="s">
        <v>89</v>
      </c>
      <c r="B106" s="27" t="s">
        <v>90</v>
      </c>
      <c r="C106" s="73" t="s">
        <v>135</v>
      </c>
      <c r="D106" s="28">
        <v>12.33</v>
      </c>
      <c r="E106" s="28">
        <v>16.420000000000002</v>
      </c>
      <c r="F106" s="9"/>
    </row>
    <row r="107" spans="1:10" s="5" customFormat="1" ht="25.5" x14ac:dyDescent="0.2">
      <c r="A107" s="16" t="s">
        <v>142</v>
      </c>
      <c r="B107" s="27" t="s">
        <v>143</v>
      </c>
      <c r="C107" s="18" t="s">
        <v>135</v>
      </c>
      <c r="D107" s="29">
        <v>12.33</v>
      </c>
      <c r="E107" s="28">
        <v>16.420000000000002</v>
      </c>
      <c r="F107" s="6"/>
    </row>
    <row r="108" spans="1:10" s="5" customFormat="1" ht="25.5" x14ac:dyDescent="0.2">
      <c r="A108" s="16" t="s">
        <v>92</v>
      </c>
      <c r="B108" s="27" t="s">
        <v>144</v>
      </c>
      <c r="C108" s="18" t="s">
        <v>94</v>
      </c>
      <c r="D108" s="29">
        <f>D109+D110</f>
        <v>59.349999999999994</v>
      </c>
      <c r="E108" s="29">
        <f>E109+E110</f>
        <v>65.92</v>
      </c>
      <c r="F108" s="10"/>
    </row>
    <row r="109" spans="1:10" s="5" customFormat="1" ht="38.25" x14ac:dyDescent="0.2">
      <c r="A109" s="16" t="s">
        <v>149</v>
      </c>
      <c r="B109" s="27" t="s">
        <v>151</v>
      </c>
      <c r="C109" s="18" t="s">
        <v>94</v>
      </c>
      <c r="D109" s="29">
        <v>54.08</v>
      </c>
      <c r="E109" s="29">
        <v>60.65</v>
      </c>
      <c r="F109" s="10"/>
    </row>
    <row r="110" spans="1:10" s="5" customFormat="1" ht="38.25" x14ac:dyDescent="0.2">
      <c r="A110" s="16" t="s">
        <v>150</v>
      </c>
      <c r="B110" s="27" t="s">
        <v>152</v>
      </c>
      <c r="C110" s="18" t="s">
        <v>94</v>
      </c>
      <c r="D110" s="29">
        <v>5.27</v>
      </c>
      <c r="E110" s="29">
        <v>5.27</v>
      </c>
      <c r="F110" s="10"/>
    </row>
    <row r="111" spans="1:10" s="5" customFormat="1" ht="25.5" x14ac:dyDescent="0.2">
      <c r="A111" s="16" t="s">
        <v>93</v>
      </c>
      <c r="B111" s="27" t="s">
        <v>145</v>
      </c>
      <c r="C111" s="18" t="s">
        <v>94</v>
      </c>
      <c r="D111" s="29">
        <v>186.5</v>
      </c>
      <c r="E111" s="29">
        <v>232.3</v>
      </c>
      <c r="F111" s="10"/>
      <c r="J111" s="83"/>
    </row>
    <row r="112" spans="1:10" s="5" customFormat="1" ht="25.5" x14ac:dyDescent="0.2">
      <c r="A112" s="16" t="s">
        <v>154</v>
      </c>
      <c r="B112" s="27" t="s">
        <v>153</v>
      </c>
      <c r="C112" s="18" t="s">
        <v>94</v>
      </c>
      <c r="D112" s="29">
        <v>186.5</v>
      </c>
      <c r="E112" s="29">
        <v>232.3</v>
      </c>
      <c r="F112" s="10"/>
    </row>
    <row r="113" spans="1:6" s="5" customFormat="1" ht="12.75" x14ac:dyDescent="0.2">
      <c r="A113" s="11" t="s">
        <v>97</v>
      </c>
      <c r="B113" s="74" t="s">
        <v>95</v>
      </c>
      <c r="C113" s="73" t="s">
        <v>96</v>
      </c>
      <c r="D113" s="28">
        <f>D114+D115</f>
        <v>17.402000000000001</v>
      </c>
      <c r="E113" s="28">
        <f>E114+E115</f>
        <v>19.279</v>
      </c>
      <c r="F113" s="9"/>
    </row>
    <row r="114" spans="1:6" s="5" customFormat="1" ht="25.5" x14ac:dyDescent="0.2">
      <c r="A114" s="16" t="s">
        <v>156</v>
      </c>
      <c r="B114" s="27" t="s">
        <v>155</v>
      </c>
      <c r="C114" s="18" t="s">
        <v>96</v>
      </c>
      <c r="D114" s="29">
        <v>15.452</v>
      </c>
      <c r="E114" s="29">
        <v>17.329000000000001</v>
      </c>
      <c r="F114" s="10"/>
    </row>
    <row r="115" spans="1:6" s="5" customFormat="1" ht="25.5" x14ac:dyDescent="0.2">
      <c r="A115" s="16" t="s">
        <v>157</v>
      </c>
      <c r="B115" s="27" t="s">
        <v>158</v>
      </c>
      <c r="C115" s="18" t="s">
        <v>96</v>
      </c>
      <c r="D115" s="29">
        <v>1.95</v>
      </c>
      <c r="E115" s="29">
        <v>1.95</v>
      </c>
      <c r="F115" s="10"/>
    </row>
    <row r="116" spans="1:6" s="5" customFormat="1" ht="12.75" x14ac:dyDescent="0.2">
      <c r="A116" s="11" t="s">
        <v>98</v>
      </c>
      <c r="B116" s="74" t="s">
        <v>99</v>
      </c>
      <c r="C116" s="73" t="s">
        <v>83</v>
      </c>
      <c r="D116" s="28">
        <v>100</v>
      </c>
      <c r="E116" s="28">
        <v>100</v>
      </c>
      <c r="F116" s="9"/>
    </row>
    <row r="117" spans="1:6" s="5" customFormat="1" ht="25.5" x14ac:dyDescent="0.2">
      <c r="A117" s="16" t="s">
        <v>100</v>
      </c>
      <c r="B117" s="27" t="s">
        <v>146</v>
      </c>
      <c r="C117" s="18" t="s">
        <v>4</v>
      </c>
      <c r="D117" s="29" t="s">
        <v>138</v>
      </c>
      <c r="E117" s="29" t="s">
        <v>138</v>
      </c>
      <c r="F117" s="10"/>
    </row>
    <row r="118" spans="1:6" s="5" customFormat="1" ht="25.5" x14ac:dyDescent="0.2">
      <c r="A118" s="16" t="s">
        <v>101</v>
      </c>
      <c r="B118" s="27" t="s">
        <v>147</v>
      </c>
      <c r="C118" s="18" t="s">
        <v>4</v>
      </c>
      <c r="D118" s="29" t="s">
        <v>138</v>
      </c>
      <c r="E118" s="29" t="s">
        <v>138</v>
      </c>
      <c r="F118" s="10"/>
    </row>
    <row r="119" spans="1:6" s="5" customFormat="1" ht="43.5" x14ac:dyDescent="0.2">
      <c r="A119" s="8" t="s">
        <v>102</v>
      </c>
      <c r="B119" s="27" t="s">
        <v>148</v>
      </c>
      <c r="C119" s="26" t="s">
        <v>83</v>
      </c>
      <c r="D119" s="30">
        <v>4.3099999999999996</v>
      </c>
      <c r="E119" s="30" t="s">
        <v>82</v>
      </c>
      <c r="F119" s="8" t="s">
        <v>82</v>
      </c>
    </row>
    <row r="120" spans="1:6" s="5" customFormat="1" ht="12.75" x14ac:dyDescent="0.2">
      <c r="B120" s="67"/>
    </row>
    <row r="121" spans="1:6" s="5" customFormat="1" ht="12.75" x14ac:dyDescent="0.2">
      <c r="A121" s="5" t="s">
        <v>10</v>
      </c>
      <c r="B121" s="67"/>
    </row>
    <row r="122" spans="1:6" s="5" customFormat="1" ht="12.75" x14ac:dyDescent="0.2">
      <c r="A122" s="84" t="s">
        <v>103</v>
      </c>
      <c r="B122" s="85"/>
      <c r="C122" s="85"/>
      <c r="D122" s="85"/>
      <c r="E122" s="85"/>
      <c r="F122" s="85"/>
    </row>
    <row r="123" spans="1:6" s="5" customFormat="1" ht="12.75" x14ac:dyDescent="0.2">
      <c r="A123" s="84"/>
      <c r="B123" s="85"/>
      <c r="C123" s="85"/>
      <c r="D123" s="85"/>
      <c r="E123" s="85"/>
      <c r="F123" s="85"/>
    </row>
    <row r="124" spans="1:6" s="5" customFormat="1" ht="12.75" x14ac:dyDescent="0.2">
      <c r="A124" s="85"/>
      <c r="B124" s="85"/>
      <c r="C124" s="85"/>
      <c r="D124" s="85"/>
      <c r="E124" s="85"/>
      <c r="F124" s="85"/>
    </row>
    <row r="125" spans="1:6" s="5" customFormat="1" ht="12.75" x14ac:dyDescent="0.2">
      <c r="A125" s="85"/>
      <c r="B125" s="85"/>
      <c r="C125" s="85"/>
      <c r="D125" s="85"/>
      <c r="E125" s="85"/>
      <c r="F125" s="85"/>
    </row>
    <row r="126" spans="1:6" s="5" customFormat="1" ht="12.75" x14ac:dyDescent="0.2">
      <c r="A126" s="85"/>
      <c r="B126" s="85"/>
      <c r="C126" s="85"/>
      <c r="D126" s="85"/>
      <c r="E126" s="85"/>
      <c r="F126" s="85"/>
    </row>
    <row r="127" spans="1:6" s="5" customFormat="1" ht="12.75" x14ac:dyDescent="0.2">
      <c r="A127" s="84" t="s">
        <v>104</v>
      </c>
      <c r="B127" s="84"/>
      <c r="C127" s="84"/>
      <c r="D127" s="84"/>
      <c r="E127" s="84"/>
      <c r="F127" s="84"/>
    </row>
    <row r="128" spans="1:6" s="5" customFormat="1" ht="12.75" x14ac:dyDescent="0.2">
      <c r="A128" s="84"/>
      <c r="B128" s="84"/>
      <c r="C128" s="84"/>
      <c r="D128" s="84"/>
      <c r="E128" s="84"/>
      <c r="F128" s="84"/>
    </row>
    <row r="129" spans="1:6" s="5" customFormat="1" ht="12.75" x14ac:dyDescent="0.2">
      <c r="A129" s="84" t="s">
        <v>134</v>
      </c>
      <c r="B129" s="85"/>
      <c r="C129" s="85"/>
      <c r="D129" s="85"/>
      <c r="E129" s="85"/>
      <c r="F129" s="85"/>
    </row>
    <row r="130" spans="1:6" s="5" customFormat="1" ht="12.75" x14ac:dyDescent="0.2">
      <c r="A130" s="85"/>
      <c r="B130" s="85"/>
      <c r="C130" s="85"/>
      <c r="D130" s="85"/>
      <c r="E130" s="85"/>
      <c r="F130" s="85"/>
    </row>
    <row r="131" spans="1:6" s="5" customFormat="1" ht="12.75" x14ac:dyDescent="0.2">
      <c r="A131" s="84" t="s">
        <v>136</v>
      </c>
      <c r="B131" s="84"/>
      <c r="C131" s="84"/>
      <c r="D131" s="84"/>
      <c r="E131" s="84"/>
      <c r="F131" s="84"/>
    </row>
    <row r="132" spans="1:6" s="5" customFormat="1" ht="12.75" x14ac:dyDescent="0.2">
      <c r="A132" s="84"/>
      <c r="B132" s="84"/>
      <c r="C132" s="84"/>
      <c r="D132" s="84"/>
      <c r="E132" s="84"/>
      <c r="F132" s="84"/>
    </row>
    <row r="133" spans="1:6" s="5" customFormat="1" ht="12.75" x14ac:dyDescent="0.2">
      <c r="A133" s="84" t="s">
        <v>105</v>
      </c>
      <c r="B133" s="85"/>
      <c r="C133" s="85"/>
      <c r="D133" s="85"/>
      <c r="E133" s="85"/>
      <c r="F133" s="85"/>
    </row>
    <row r="134" spans="1:6" s="5" customFormat="1" ht="12.75" x14ac:dyDescent="0.2">
      <c r="A134" s="85"/>
      <c r="B134" s="85"/>
      <c r="C134" s="85"/>
      <c r="D134" s="85"/>
      <c r="E134" s="85"/>
      <c r="F134" s="85"/>
    </row>
  </sheetData>
  <mergeCells count="107">
    <mergeCell ref="F28:F31"/>
    <mergeCell ref="E28:E31"/>
    <mergeCell ref="C28:C31"/>
    <mergeCell ref="D28:D31"/>
    <mergeCell ref="C25:C26"/>
    <mergeCell ref="D25:D26"/>
    <mergeCell ref="B13:E13"/>
    <mergeCell ref="B14:E14"/>
    <mergeCell ref="B15:E15"/>
    <mergeCell ref="B16:E16"/>
    <mergeCell ref="D18:E18"/>
    <mergeCell ref="E21:E22"/>
    <mergeCell ref="D21:D22"/>
    <mergeCell ref="E25:E26"/>
    <mergeCell ref="E40:E41"/>
    <mergeCell ref="F40:F41"/>
    <mergeCell ref="A61:A62"/>
    <mergeCell ref="C61:C62"/>
    <mergeCell ref="D61:D62"/>
    <mergeCell ref="F35:F36"/>
    <mergeCell ref="A35:A36"/>
    <mergeCell ref="C35:C36"/>
    <mergeCell ref="D35:D36"/>
    <mergeCell ref="E35:E36"/>
    <mergeCell ref="A40:A41"/>
    <mergeCell ref="C40:C41"/>
    <mergeCell ref="D40:D41"/>
    <mergeCell ref="E81:E88"/>
    <mergeCell ref="F81:F88"/>
    <mergeCell ref="A94:A95"/>
    <mergeCell ref="A56:A58"/>
    <mergeCell ref="A59:A60"/>
    <mergeCell ref="A68:A70"/>
    <mergeCell ref="A64:A65"/>
    <mergeCell ref="C81:C88"/>
    <mergeCell ref="D81:D88"/>
    <mergeCell ref="A89:A90"/>
    <mergeCell ref="D64:D65"/>
    <mergeCell ref="D56:D58"/>
    <mergeCell ref="D59:D60"/>
    <mergeCell ref="D68:D70"/>
    <mergeCell ref="E68:E70"/>
    <mergeCell ref="E61:E62"/>
    <mergeCell ref="C68:C70"/>
    <mergeCell ref="C64:C65"/>
    <mergeCell ref="A81:A88"/>
    <mergeCell ref="A28:A31"/>
    <mergeCell ref="A25:A26"/>
    <mergeCell ref="A21:A22"/>
    <mergeCell ref="E64:E65"/>
    <mergeCell ref="F64:F65"/>
    <mergeCell ref="F75:F78"/>
    <mergeCell ref="E79:E80"/>
    <mergeCell ref="F79:F80"/>
    <mergeCell ref="A75:A78"/>
    <mergeCell ref="A79:A80"/>
    <mergeCell ref="C79:C80"/>
    <mergeCell ref="D79:D80"/>
    <mergeCell ref="F56:F58"/>
    <mergeCell ref="F59:F60"/>
    <mergeCell ref="F68:F70"/>
    <mergeCell ref="F61:F62"/>
    <mergeCell ref="F21:F22"/>
    <mergeCell ref="F25:F26"/>
    <mergeCell ref="F37:F38"/>
    <mergeCell ref="C21:C22"/>
    <mergeCell ref="E56:E58"/>
    <mergeCell ref="C59:C60"/>
    <mergeCell ref="E59:E60"/>
    <mergeCell ref="C56:C58"/>
    <mergeCell ref="F101:F104"/>
    <mergeCell ref="F99:F100"/>
    <mergeCell ref="C101:C104"/>
    <mergeCell ref="D101:D104"/>
    <mergeCell ref="E101:E104"/>
    <mergeCell ref="F89:F90"/>
    <mergeCell ref="C94:C95"/>
    <mergeCell ref="D94:D95"/>
    <mergeCell ref="E94:E95"/>
    <mergeCell ref="F94:F95"/>
    <mergeCell ref="C89:C90"/>
    <mergeCell ref="D89:D90"/>
    <mergeCell ref="F97:F98"/>
    <mergeCell ref="A6:F6"/>
    <mergeCell ref="A7:F7"/>
    <mergeCell ref="A8:F8"/>
    <mergeCell ref="A9:F9"/>
    <mergeCell ref="A131:F132"/>
    <mergeCell ref="A133:F134"/>
    <mergeCell ref="A10:F10"/>
    <mergeCell ref="A37:A38"/>
    <mergeCell ref="C37:C38"/>
    <mergeCell ref="D37:D38"/>
    <mergeCell ref="E37:E38"/>
    <mergeCell ref="A122:F126"/>
    <mergeCell ref="A127:F128"/>
    <mergeCell ref="A129:F130"/>
    <mergeCell ref="E91:E93"/>
    <mergeCell ref="F91:F93"/>
    <mergeCell ref="A91:A93"/>
    <mergeCell ref="C91:C93"/>
    <mergeCell ref="D91:D93"/>
    <mergeCell ref="A101:A104"/>
    <mergeCell ref="E89:E90"/>
    <mergeCell ref="E75:E78"/>
    <mergeCell ref="C75:C78"/>
    <mergeCell ref="D75:D78"/>
  </mergeCells>
  <phoneticPr fontId="0" type="noConversion"/>
  <printOptions horizontalCentered="1"/>
  <pageMargins left="0.59055118110236227" right="0.39370078740157483" top="0.39370078740157483" bottom="0.39370078740157483" header="0.27559055118110237" footer="0.27559055118110237"/>
  <pageSetup paperSize="9" scale="92" fitToHeight="3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Листы1-3</vt:lpstr>
      <vt:lpstr>Лист1</vt:lpstr>
      <vt:lpstr>'Листы1-3'!Область_печати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demidova</dc:creator>
  <cp:lastModifiedBy>user</cp:lastModifiedBy>
  <cp:lastPrinted>2019-03-19T10:14:11Z</cp:lastPrinted>
  <dcterms:created xsi:type="dcterms:W3CDTF">2004-09-19T06:34:55Z</dcterms:created>
  <dcterms:modified xsi:type="dcterms:W3CDTF">2019-03-19T10:14:16Z</dcterms:modified>
</cp:coreProperties>
</file>