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Ежеквартально\"/>
    </mc:Choice>
  </mc:AlternateContent>
  <xr:revisionPtr revIDLastSave="0" documentId="13_ncr:1_{CC1C60BF-1261-42AC-973A-E3AAA11A85D2}" xr6:coauthVersionLast="45" xr6:coauthVersionMax="45" xr10:uidLastSave="{00000000-0000-0000-0000-000000000000}"/>
  <bookViews>
    <workbookView xWindow="-120" yWindow="-120" windowWidth="29040" windowHeight="15840" tabRatio="527" firstSheet="7" activeTab="7" xr2:uid="{00000000-000D-0000-FFFF-FFFF00000000}"/>
  </bookViews>
  <sheets>
    <sheet name="1 кв." sheetId="1" state="hidden" r:id="rId1"/>
    <sheet name="2 кв. " sheetId="6" state="hidden" r:id="rId2"/>
    <sheet name="3 " sheetId="10" state="hidden" r:id="rId3"/>
    <sheet name="3 кв." sheetId="7" state="hidden" r:id="rId4"/>
    <sheet name="4 кв. " sheetId="8" state="hidden" r:id="rId5"/>
    <sheet name="3 кв. 2016" sheetId="3" state="hidden" r:id="rId6"/>
    <sheet name="4 кв. 2-016" sheetId="5" state="hidden" r:id="rId7"/>
    <sheet name="Общ" sheetId="12" r:id="rId8"/>
  </sheets>
  <definedNames>
    <definedName name="_xlnm.Print_Area" localSheetId="0">'1 кв.'!$A$1:$K$17</definedName>
    <definedName name="_xlnm.Print_Area" localSheetId="1">'2 кв. '!$A$1:$K$17</definedName>
    <definedName name="_xlnm.Print_Area" localSheetId="2">'3 '!$A$1:$K$17</definedName>
    <definedName name="_xlnm.Print_Area" localSheetId="3">'3 кв.'!$A$1:$K$17</definedName>
    <definedName name="_xlnm.Print_Area" localSheetId="4">'4 кв. '!$A$1:$K$17</definedName>
    <definedName name="_xlnm.Print_Area" localSheetId="7">Общ!$A$1:$K$60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0" i="12" l="1"/>
  <c r="I60" i="12"/>
  <c r="G60" i="12"/>
  <c r="G59" i="12"/>
  <c r="I59" i="12" s="1"/>
  <c r="K59" i="12" s="1"/>
  <c r="G58" i="12"/>
  <c r="I58" i="12" s="1"/>
  <c r="K58" i="12" s="1"/>
  <c r="G57" i="12"/>
  <c r="I57" i="12" s="1"/>
  <c r="K57" i="12" s="1"/>
  <c r="K55" i="12"/>
  <c r="I55" i="12"/>
  <c r="G55" i="12"/>
  <c r="K54" i="12"/>
  <c r="I54" i="12"/>
  <c r="G54" i="12"/>
  <c r="G53" i="12"/>
  <c r="I53" i="12" s="1"/>
  <c r="K53" i="12" s="1"/>
  <c r="G52" i="12"/>
  <c r="I52" i="12" s="1"/>
  <c r="K52" i="12" s="1"/>
  <c r="I51" i="12"/>
  <c r="K51" i="12" s="1"/>
  <c r="G51" i="12"/>
  <c r="G50" i="12"/>
  <c r="I50" i="12" s="1"/>
  <c r="K50" i="12" s="1"/>
  <c r="K49" i="12"/>
  <c r="I49" i="12"/>
  <c r="G49" i="12"/>
  <c r="K46" i="12" l="1"/>
  <c r="I46" i="12"/>
  <c r="G46" i="12"/>
  <c r="G45" i="12"/>
  <c r="I45" i="12" s="1"/>
  <c r="K45" i="12" s="1"/>
  <c r="G44" i="12"/>
  <c r="I44" i="12" s="1"/>
  <c r="K44" i="12" s="1"/>
  <c r="G43" i="12"/>
  <c r="I43" i="12" s="1"/>
  <c r="K43" i="12" s="1"/>
  <c r="K41" i="12"/>
  <c r="I41" i="12"/>
  <c r="G41" i="12"/>
  <c r="K40" i="12"/>
  <c r="I40" i="12"/>
  <c r="G40" i="12"/>
  <c r="G39" i="12"/>
  <c r="I39" i="12" s="1"/>
  <c r="K39" i="12" s="1"/>
  <c r="G38" i="12"/>
  <c r="I38" i="12" s="1"/>
  <c r="K38" i="12" s="1"/>
  <c r="G37" i="12"/>
  <c r="I37" i="12" s="1"/>
  <c r="K37" i="12" s="1"/>
  <c r="G36" i="12"/>
  <c r="I36" i="12" s="1"/>
  <c r="K36" i="12" s="1"/>
  <c r="K35" i="12"/>
  <c r="I35" i="12"/>
  <c r="G35" i="12"/>
  <c r="K32" i="12"/>
  <c r="I32" i="12"/>
  <c r="G32" i="12"/>
  <c r="F31" i="12"/>
  <c r="G31" i="12" s="1"/>
  <c r="I31" i="12" s="1"/>
  <c r="K31" i="12" s="1"/>
  <c r="F30" i="12"/>
  <c r="G30" i="12" s="1"/>
  <c r="I30" i="12" s="1"/>
  <c r="K30" i="12" s="1"/>
  <c r="F29" i="12"/>
  <c r="G29" i="12" s="1"/>
  <c r="I29" i="12" s="1"/>
  <c r="K29" i="12" s="1"/>
  <c r="K27" i="12"/>
  <c r="I27" i="12"/>
  <c r="G27" i="12"/>
  <c r="K26" i="12"/>
  <c r="I26" i="12"/>
  <c r="G26" i="12"/>
  <c r="G25" i="12"/>
  <c r="I25" i="12" s="1"/>
  <c r="K25" i="12" s="1"/>
  <c r="G24" i="12"/>
  <c r="I24" i="12" s="1"/>
  <c r="K24" i="12" s="1"/>
  <c r="G23" i="12"/>
  <c r="I23" i="12" s="1"/>
  <c r="K23" i="12" s="1"/>
  <c r="G22" i="12"/>
  <c r="I22" i="12" s="1"/>
  <c r="K22" i="12" s="1"/>
  <c r="K21" i="12"/>
  <c r="I21" i="12"/>
  <c r="G21" i="12"/>
  <c r="K18" i="12"/>
  <c r="I18" i="12"/>
  <c r="G18" i="12"/>
  <c r="K17" i="12"/>
  <c r="I17" i="12"/>
  <c r="F17" i="12"/>
  <c r="G17" i="12" s="1"/>
  <c r="K16" i="12"/>
  <c r="I16" i="12"/>
  <c r="F16" i="12"/>
  <c r="G16" i="12" s="1"/>
  <c r="K15" i="12"/>
  <c r="I15" i="12"/>
  <c r="F15" i="12"/>
  <c r="G15" i="12" s="1"/>
  <c r="K14" i="12"/>
  <c r="I14" i="12"/>
  <c r="K13" i="12"/>
  <c r="I13" i="12"/>
  <c r="G13" i="12"/>
  <c r="K12" i="12"/>
  <c r="I12" i="12"/>
  <c r="G12" i="12"/>
  <c r="K11" i="12"/>
  <c r="I11" i="12"/>
  <c r="G11" i="12"/>
  <c r="K10" i="12"/>
  <c r="I10" i="12"/>
  <c r="G10" i="12"/>
  <c r="K9" i="12"/>
  <c r="I9" i="12"/>
  <c r="G9" i="12"/>
  <c r="K8" i="12"/>
  <c r="I8" i="12"/>
  <c r="G8" i="12"/>
  <c r="K7" i="12"/>
  <c r="I7" i="12"/>
  <c r="G7" i="12"/>
  <c r="K17" i="6" l="1"/>
  <c r="K12" i="6"/>
  <c r="K11" i="6"/>
  <c r="K6" i="6"/>
  <c r="I17" i="6"/>
  <c r="I12" i="6"/>
  <c r="I11" i="6"/>
  <c r="I6" i="6"/>
  <c r="I6" i="10"/>
  <c r="K17" i="10"/>
  <c r="K12" i="10"/>
  <c r="K11" i="10"/>
  <c r="K6" i="10"/>
  <c r="I17" i="10"/>
  <c r="I12" i="10"/>
  <c r="I11" i="10"/>
  <c r="G17" i="10" l="1"/>
  <c r="G16" i="10"/>
  <c r="I16" i="10" s="1"/>
  <c r="K16" i="10" s="1"/>
  <c r="G15" i="10"/>
  <c r="I15" i="10" s="1"/>
  <c r="K15" i="10" s="1"/>
  <c r="G14" i="10"/>
  <c r="I14" i="10" s="1"/>
  <c r="K14" i="10" s="1"/>
  <c r="G12" i="10"/>
  <c r="G11" i="10"/>
  <c r="G10" i="10"/>
  <c r="I10" i="10" s="1"/>
  <c r="K10" i="10" s="1"/>
  <c r="G9" i="10"/>
  <c r="I9" i="10" s="1"/>
  <c r="K9" i="10" s="1"/>
  <c r="G8" i="10"/>
  <c r="I8" i="10" s="1"/>
  <c r="K8" i="10" s="1"/>
  <c r="G7" i="10"/>
  <c r="I7" i="10" s="1"/>
  <c r="K7" i="10" s="1"/>
  <c r="G6" i="10"/>
  <c r="K6" i="8" l="1"/>
  <c r="K17" i="8"/>
  <c r="I17" i="8"/>
  <c r="G17" i="8"/>
  <c r="J16" i="8"/>
  <c r="K16" i="8" s="1"/>
  <c r="H16" i="8"/>
  <c r="I16" i="8" s="1"/>
  <c r="F16" i="8"/>
  <c r="G16" i="8" s="1"/>
  <c r="J15" i="8"/>
  <c r="K15" i="8" s="1"/>
  <c r="H15" i="8"/>
  <c r="I15" i="8" s="1"/>
  <c r="F15" i="8"/>
  <c r="G15" i="8" s="1"/>
  <c r="J14" i="8"/>
  <c r="K14" i="8" s="1"/>
  <c r="H14" i="8"/>
  <c r="I14" i="8" s="1"/>
  <c r="F14" i="8"/>
  <c r="G14" i="8" s="1"/>
  <c r="K13" i="8"/>
  <c r="I13" i="8"/>
  <c r="K12" i="8"/>
  <c r="I12" i="8"/>
  <c r="G12" i="8"/>
  <c r="K11" i="8"/>
  <c r="I11" i="8"/>
  <c r="G11" i="8"/>
  <c r="K10" i="8"/>
  <c r="I10" i="8"/>
  <c r="G10" i="8"/>
  <c r="K9" i="8"/>
  <c r="I9" i="8"/>
  <c r="G9" i="8"/>
  <c r="K8" i="8"/>
  <c r="I8" i="8"/>
  <c r="G8" i="8"/>
  <c r="K7" i="8"/>
  <c r="I7" i="8"/>
  <c r="G7" i="8"/>
  <c r="I6" i="8"/>
  <c r="G6" i="8"/>
  <c r="K17" i="7" l="1"/>
  <c r="I17" i="7"/>
  <c r="G17" i="7"/>
  <c r="J16" i="7"/>
  <c r="K16" i="7" s="1"/>
  <c r="H16" i="7"/>
  <c r="I16" i="7" s="1"/>
  <c r="F16" i="7"/>
  <c r="G16" i="7" s="1"/>
  <c r="J15" i="7"/>
  <c r="K15" i="7" s="1"/>
  <c r="H15" i="7"/>
  <c r="I15" i="7" s="1"/>
  <c r="F15" i="7"/>
  <c r="G15" i="7" s="1"/>
  <c r="J14" i="7"/>
  <c r="K14" i="7" s="1"/>
  <c r="H14" i="7"/>
  <c r="I14" i="7" s="1"/>
  <c r="F14" i="7"/>
  <c r="G14" i="7" s="1"/>
  <c r="K13" i="7"/>
  <c r="I13" i="7"/>
  <c r="K12" i="7"/>
  <c r="I12" i="7"/>
  <c r="G12" i="7"/>
  <c r="K11" i="7"/>
  <c r="I11" i="7"/>
  <c r="G11" i="7"/>
  <c r="K10" i="7"/>
  <c r="I10" i="7"/>
  <c r="G10" i="7"/>
  <c r="K9" i="7"/>
  <c r="I9" i="7"/>
  <c r="G9" i="7"/>
  <c r="K8" i="7"/>
  <c r="I8" i="7"/>
  <c r="G8" i="7"/>
  <c r="K7" i="7"/>
  <c r="I7" i="7"/>
  <c r="G7" i="7"/>
  <c r="K6" i="7"/>
  <c r="I6" i="7"/>
  <c r="G6" i="7"/>
  <c r="G17" i="6" l="1"/>
  <c r="F16" i="6"/>
  <c r="G16" i="6" s="1"/>
  <c r="I16" i="6" s="1"/>
  <c r="K16" i="6" s="1"/>
  <c r="F15" i="6"/>
  <c r="G15" i="6" s="1"/>
  <c r="I15" i="6" s="1"/>
  <c r="K15" i="6" s="1"/>
  <c r="F14" i="6"/>
  <c r="G14" i="6" s="1"/>
  <c r="I14" i="6" s="1"/>
  <c r="K14" i="6" s="1"/>
  <c r="G12" i="6"/>
  <c r="G11" i="6"/>
  <c r="G10" i="6"/>
  <c r="I10" i="6" s="1"/>
  <c r="K10" i="6" s="1"/>
  <c r="G9" i="6"/>
  <c r="I9" i="6" s="1"/>
  <c r="K9" i="6" s="1"/>
  <c r="G8" i="6"/>
  <c r="I8" i="6" s="1"/>
  <c r="K8" i="6" s="1"/>
  <c r="G7" i="6"/>
  <c r="I7" i="6" s="1"/>
  <c r="K7" i="6" s="1"/>
  <c r="G6" i="6"/>
  <c r="F16" i="1" l="1"/>
  <c r="F15" i="1"/>
  <c r="F14" i="1"/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F14" i="5" s="1"/>
  <c r="E11" i="5"/>
  <c r="F11" i="5" s="1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L12" i="5"/>
  <c r="I12" i="5"/>
  <c r="F12" i="5"/>
  <c r="L11" i="5"/>
  <c r="I11" i="5"/>
  <c r="L6" i="5"/>
  <c r="I6" i="5"/>
  <c r="F6" i="5"/>
  <c r="K19" i="3"/>
  <c r="K18" i="3"/>
  <c r="K14" i="3"/>
  <c r="L14" i="3" s="1"/>
  <c r="K11" i="3"/>
  <c r="L11" i="3" s="1"/>
  <c r="K12" i="3"/>
  <c r="K17" i="3"/>
  <c r="K6" i="3"/>
  <c r="L6" i="3"/>
  <c r="K16" i="3"/>
  <c r="L16" i="3" s="1"/>
  <c r="K15" i="3"/>
  <c r="L15" i="3" s="1"/>
  <c r="L19" i="3"/>
  <c r="L18" i="3"/>
  <c r="L17" i="3"/>
  <c r="L12" i="3"/>
  <c r="H19" i="3"/>
  <c r="I19" i="3" s="1"/>
  <c r="H18" i="3"/>
  <c r="I18" i="3" s="1"/>
  <c r="H14" i="3"/>
  <c r="I14" i="3" s="1"/>
  <c r="H11" i="3"/>
  <c r="I11" i="3" s="1"/>
  <c r="H12" i="3"/>
  <c r="I12" i="3" s="1"/>
  <c r="K11" i="1"/>
  <c r="H6" i="3"/>
  <c r="I6" i="3" s="1"/>
  <c r="H17" i="3"/>
  <c r="I17" i="3" s="1"/>
  <c r="H16" i="3"/>
  <c r="I16" i="3" s="1"/>
  <c r="H15" i="3"/>
  <c r="I15" i="3" s="1"/>
  <c r="E14" i="3"/>
  <c r="F14" i="3" s="1"/>
  <c r="E19" i="3"/>
  <c r="F19" i="3" s="1"/>
  <c r="E18" i="3"/>
  <c r="F18" i="3" s="1"/>
  <c r="E11" i="3"/>
  <c r="F11" i="3" s="1"/>
  <c r="E12" i="3"/>
  <c r="F12" i="3" s="1"/>
  <c r="E17" i="3"/>
  <c r="F17" i="3" s="1"/>
  <c r="E6" i="3"/>
  <c r="F6" i="3" s="1"/>
  <c r="E16" i="3"/>
  <c r="F16" i="3" s="1"/>
  <c r="E15" i="3"/>
  <c r="F15" i="3" s="1"/>
  <c r="K16" i="1"/>
  <c r="G16" i="1"/>
  <c r="K12" i="1"/>
  <c r="K14" i="1"/>
  <c r="I14" i="1"/>
  <c r="G14" i="1"/>
  <c r="K17" i="1"/>
  <c r="K6" i="1"/>
  <c r="I11" i="1"/>
  <c r="I12" i="1"/>
  <c r="I17" i="1"/>
  <c r="I6" i="1"/>
  <c r="K15" i="1"/>
  <c r="K13" i="1"/>
  <c r="I16" i="1"/>
  <c r="I13" i="1"/>
  <c r="I10" i="1"/>
  <c r="I9" i="1"/>
  <c r="I8" i="1"/>
  <c r="I7" i="1"/>
  <c r="I15" i="1"/>
  <c r="K10" i="1"/>
  <c r="K9" i="1"/>
  <c r="K8" i="1"/>
  <c r="K7" i="1"/>
  <c r="G6" i="1"/>
  <c r="G15" i="1"/>
  <c r="G10" i="1"/>
  <c r="G9" i="1"/>
  <c r="G8" i="1"/>
  <c r="G7" i="1"/>
  <c r="G17" i="1"/>
  <c r="G12" i="1"/>
  <c r="G11" i="1"/>
</calcChain>
</file>

<file path=xl/sharedStrings.xml><?xml version="1.0" encoding="utf-8"?>
<sst xmlns="http://schemas.openxmlformats.org/spreadsheetml/2006/main" count="498" uniqueCount="78">
  <si>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</si>
  <si>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</si>
  <si>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</si>
  <si>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</si>
  <si>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</si>
  <si>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</si>
  <si>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</si>
  <si>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</si>
  <si>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</si>
  <si>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</si>
  <si>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</si>
  <si>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</si>
  <si>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</si>
  <si>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</si>
  <si>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</si>
  <si>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</si>
  <si>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</si>
  <si>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</si>
  <si>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</si>
  <si>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12</t>
  </si>
  <si>
    <t>ТП-1192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</si>
  <si>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</si>
  <si>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</si>
  <si>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</si>
  <si>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</si>
  <si>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</si>
  <si>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</si>
  <si>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</si>
  <si>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</si>
  <si>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</si>
  <si>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</si>
  <si>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</si>
  <si>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</si>
  <si>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</si>
  <si>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</si>
  <si>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</si>
  <si>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</si>
  <si>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</si>
  <si>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</si>
  <si>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апрель</t>
  </si>
  <si>
    <t>июнь</t>
  </si>
  <si>
    <t>май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</si>
  <si>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</si>
  <si>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</si>
  <si>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</si>
  <si>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</si>
  <si>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</si>
  <si>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</si>
  <si>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</si>
  <si>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</si>
  <si>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</si>
  <si>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</si>
  <si>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</si>
  <si>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октябрь</t>
  </si>
  <si>
    <t>ноябрь</t>
  </si>
  <si>
    <t>декабрь</t>
  </si>
  <si>
    <t>Уровень напряжения, кВ</t>
  </si>
  <si>
    <t>о величине свободной (резервируемой) мощности по подстанциям ООО "ДСК" в 3 кв. 2017 г</t>
  </si>
  <si>
    <t>о величине свободной (резервируемой) мощности по подстанциям ООО "ДСК" в 1 кв. 2019 г</t>
  </si>
  <si>
    <t>о величине свободной (резервируемой) мощности по подстанциям ООО "ДСК" в 2 кв. 2019 г</t>
  </si>
  <si>
    <t>ТП-2032, ТП-2032А</t>
  </si>
  <si>
    <t>4х630</t>
  </si>
  <si>
    <t>о величине свободной (резервируемой) мощности по подстанциям ООО "ДСК" в 3 кв. 2019 г</t>
  </si>
  <si>
    <t>о величине свободной (резервируемой) мощности по подстанциям ООО "ДСК" в 4 кв. 2019 г</t>
  </si>
  <si>
    <t>1 квартал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</si>
  <si>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</si>
  <si>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</si>
  <si>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</si>
  <si>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</si>
  <si>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</si>
  <si>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</si>
  <si>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</si>
  <si>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</si>
  <si>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о величине свободной (резервируемой) мощности по подстанциям ООО "ДСК" в 2019 году</t>
  </si>
  <si>
    <t>4 квартал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</si>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</sst>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7"/>
  <sheetViews>
    <sheetView view="pageBreakPreview" topLeftCell="B1" zoomScale="115" zoomScaleNormal="80" zoomScaleSheetLayoutView="115" workbookViewId="0">
      <selection activeCell="D19" sqref="D19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43</v>
      </c>
      <c r="G5" s="35"/>
      <c r="H5" s="36" t="s">
        <v>44</v>
      </c>
      <c r="I5" s="37"/>
      <c r="J5" s="38" t="s">
        <v>45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518</v>
      </c>
      <c r="G6" s="27">
        <f>E6-F6</f>
        <v>1952</v>
      </c>
      <c r="H6" s="40">
        <v>451</v>
      </c>
      <c r="I6" s="40">
        <f>$E6-H6</f>
        <v>2019</v>
      </c>
      <c r="J6" s="40">
        <v>626</v>
      </c>
      <c r="K6" s="40">
        <f>E6-J6</f>
        <v>1844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44"/>
      <c r="I7" s="41" t="e">
        <f>#REF!-H7</f>
        <v>#REF!</v>
      </c>
      <c r="J7" s="44"/>
      <c r="K7" s="41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44"/>
      <c r="I8" s="41" t="e">
        <f>#REF!-H8</f>
        <v>#REF!</v>
      </c>
      <c r="J8" s="44"/>
      <c r="K8" s="41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44"/>
      <c r="I9" s="41" t="e">
        <f>#REF!-H9</f>
        <v>#REF!</v>
      </c>
      <c r="J9" s="44"/>
      <c r="K9" s="41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43"/>
      <c r="I10" s="42" t="e">
        <f>#REF!-H10</f>
        <v>#REF!</v>
      </c>
      <c r="J10" s="43"/>
      <c r="K10" s="42" t="e">
        <f>#REF!-J10</f>
        <v>#REF!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317</v>
      </c>
      <c r="G11" s="10">
        <f>E11-F11</f>
        <v>1183</v>
      </c>
      <c r="H11" s="12">
        <v>318</v>
      </c>
      <c r="I11" s="12">
        <f t="shared" ref="I11" si="1">$E11-H11</f>
        <v>1182</v>
      </c>
      <c r="J11" s="12">
        <v>360</v>
      </c>
      <c r="K11" s="12">
        <f>E11-J11</f>
        <v>1140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314</v>
      </c>
      <c r="G12" s="27">
        <f>E12-F12</f>
        <v>1198</v>
      </c>
      <c r="H12" s="40">
        <v>129</v>
      </c>
      <c r="I12" s="40">
        <f>E12-H12</f>
        <v>1383</v>
      </c>
      <c r="J12" s="40">
        <v>235</v>
      </c>
      <c r="K12" s="40">
        <f>E12-J12</f>
        <v>1277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43"/>
      <c r="I13" s="43" t="e">
        <f>#REF!-H13</f>
        <v>#REF!</v>
      </c>
      <c r="J13" s="43"/>
      <c r="K13" s="42" t="e">
        <f>#REF!-J13</f>
        <v>#REF!</v>
      </c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0">
        <f>172585/744*1.8</f>
        <v>417.54435483870969</v>
      </c>
      <c r="G14" s="10">
        <f t="shared" ref="G14:G17" si="2">E14-F14</f>
        <v>32.455645161290306</v>
      </c>
      <c r="H14" s="12"/>
      <c r="I14" s="12">
        <f>E14-H14</f>
        <v>450</v>
      </c>
      <c r="J14" s="12"/>
      <c r="K14" s="12">
        <f>E14-J14</f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0">
        <f>2458/744*2</f>
        <v>6.60752688172043</v>
      </c>
      <c r="G15" s="10">
        <f t="shared" si="2"/>
        <v>243.39247311827958</v>
      </c>
      <c r="H15" s="12"/>
      <c r="I15" s="12">
        <f>E15-H15</f>
        <v>250</v>
      </c>
      <c r="J15" s="12"/>
      <c r="K15" s="12">
        <f>E15-J15</f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0">
        <f>210891/744*1.7</f>
        <v>481.87459677419349</v>
      </c>
      <c r="G16" s="10">
        <f t="shared" si="2"/>
        <v>18.125403225806508</v>
      </c>
      <c r="H16" s="12"/>
      <c r="I16" s="12">
        <f>E16-H16</f>
        <v>500</v>
      </c>
      <c r="J16" s="12"/>
      <c r="K16" s="12">
        <f>E16-J16</f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47</v>
      </c>
      <c r="G17" s="10">
        <f t="shared" si="2"/>
        <v>853</v>
      </c>
      <c r="H17" s="12">
        <v>40</v>
      </c>
      <c r="I17" s="12">
        <f>E17-H17</f>
        <v>860</v>
      </c>
      <c r="J17" s="12">
        <v>39</v>
      </c>
      <c r="K17" s="12">
        <f>E17-J17</f>
        <v>861</v>
      </c>
      <c r="L17" s="2"/>
    </row>
  </sheetData>
  <mergeCells count="29">
    <mergeCell ref="K6:K10"/>
    <mergeCell ref="J12:J13"/>
    <mergeCell ref="K12:K13"/>
    <mergeCell ref="H6:H10"/>
    <mergeCell ref="I6:I10"/>
    <mergeCell ref="H12:H13"/>
    <mergeCell ref="I12:I13"/>
    <mergeCell ref="J6:J10"/>
    <mergeCell ref="L12:L13"/>
    <mergeCell ref="E12:E13"/>
    <mergeCell ref="E6:E10"/>
    <mergeCell ref="A1:L1"/>
    <mergeCell ref="A2:L2"/>
    <mergeCell ref="F6:F10"/>
    <mergeCell ref="G6:G10"/>
    <mergeCell ref="L6:L10"/>
    <mergeCell ref="F5:G5"/>
    <mergeCell ref="E4:E5"/>
    <mergeCell ref="C4:C5"/>
    <mergeCell ref="B4:B5"/>
    <mergeCell ref="A4:A5"/>
    <mergeCell ref="L4:L5"/>
    <mergeCell ref="H5:I5"/>
    <mergeCell ref="J5:K5"/>
    <mergeCell ref="D4:D5"/>
    <mergeCell ref="D6:D10"/>
    <mergeCell ref="D12:D13"/>
    <mergeCell ref="F12:F13"/>
    <mergeCell ref="G12:G13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L17"/>
  <sheetViews>
    <sheetView view="pageBreakPreview" zoomScaleNormal="80" zoomScaleSheetLayoutView="100" workbookViewId="0">
      <selection activeCell="H28" sqref="H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39</v>
      </c>
      <c r="G5" s="35"/>
      <c r="H5" s="36" t="s">
        <v>41</v>
      </c>
      <c r="I5" s="37"/>
      <c r="J5" s="38" t="s">
        <v>40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499</v>
      </c>
      <c r="G6" s="27">
        <f>E6-F6</f>
        <v>1971</v>
      </c>
      <c r="H6" s="27">
        <v>390</v>
      </c>
      <c r="I6" s="27">
        <f>E6-H6</f>
        <v>2080</v>
      </c>
      <c r="J6" s="27">
        <v>581</v>
      </c>
      <c r="K6" s="27">
        <f>E6-J6</f>
        <v>1889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33"/>
      <c r="I7" s="31">
        <f t="shared" ref="I7:I10" si="1">G7-H7</f>
        <v>0</v>
      </c>
      <c r="J7" s="33"/>
      <c r="K7" s="31">
        <f t="shared" ref="K7:K10" si="2">I7-J7</f>
        <v>0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>
        <f t="shared" si="1"/>
        <v>0</v>
      </c>
      <c r="J8" s="33"/>
      <c r="K8" s="31">
        <f t="shared" si="2"/>
        <v>0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>
        <f t="shared" si="1"/>
        <v>0</v>
      </c>
      <c r="J9" s="33"/>
      <c r="K9" s="31">
        <f t="shared" si="2"/>
        <v>0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>
        <f t="shared" si="1"/>
        <v>0</v>
      </c>
      <c r="J10" s="28"/>
      <c r="K10" s="29">
        <f t="shared" si="2"/>
        <v>0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236</v>
      </c>
      <c r="G11" s="10">
        <f>E11-F11</f>
        <v>1264</v>
      </c>
      <c r="H11" s="10">
        <v>232</v>
      </c>
      <c r="I11" s="10">
        <f>E11-H11</f>
        <v>1268</v>
      </c>
      <c r="J11" s="10">
        <v>148</v>
      </c>
      <c r="K11" s="10">
        <f>E11-J11</f>
        <v>1352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163</v>
      </c>
      <c r="G12" s="27">
        <f>E12-F12</f>
        <v>1349</v>
      </c>
      <c r="H12" s="27">
        <v>130</v>
      </c>
      <c r="I12" s="27">
        <f>E12-H12</f>
        <v>1382</v>
      </c>
      <c r="J12" s="27">
        <v>141</v>
      </c>
      <c r="K12" s="27">
        <f>E12-J12</f>
        <v>1371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9"/>
      <c r="J13" s="28"/>
      <c r="K13" s="29"/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3">E14-F14</f>
        <v>32.455645161290306</v>
      </c>
      <c r="H14" s="11"/>
      <c r="I14" s="11">
        <f t="shared" ref="I14:I16" si="4">G14-H14</f>
        <v>32.455645161290306</v>
      </c>
      <c r="J14" s="11"/>
      <c r="K14" s="11">
        <f t="shared" ref="K14:K16" si="5">I14-J14</f>
        <v>32.455645161290306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3"/>
        <v>243.39247311827958</v>
      </c>
      <c r="H15" s="11"/>
      <c r="I15" s="11">
        <f t="shared" si="4"/>
        <v>243.39247311827958</v>
      </c>
      <c r="J15" s="11"/>
      <c r="K15" s="11">
        <f t="shared" si="5"/>
        <v>243.39247311827958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3"/>
        <v>18.125403225806508</v>
      </c>
      <c r="H16" s="11"/>
      <c r="I16" s="11">
        <f t="shared" si="4"/>
        <v>18.125403225806508</v>
      </c>
      <c r="J16" s="11"/>
      <c r="K16" s="11">
        <f t="shared" si="5"/>
        <v>18.125403225806508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28</v>
      </c>
      <c r="G17" s="10">
        <f t="shared" si="3"/>
        <v>872</v>
      </c>
      <c r="H17" s="10">
        <v>19</v>
      </c>
      <c r="I17" s="10">
        <f>E17-H17</f>
        <v>881</v>
      </c>
      <c r="J17" s="10">
        <v>760</v>
      </c>
      <c r="K17" s="10">
        <f>E17-J17</f>
        <v>140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L17"/>
  <sheetViews>
    <sheetView view="pageBreakPreview" zoomScale="80" zoomScaleNormal="80" zoomScaleSheetLayoutView="80" workbookViewId="0">
      <selection activeCell="A6" sqref="A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0.28515625" style="1" customWidth="1"/>
    <col min="13" max="13" width="12.140625" style="1" customWidth="1"/>
    <col min="14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62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46</v>
      </c>
      <c r="G5" s="35"/>
      <c r="H5" s="36" t="s">
        <v>47</v>
      </c>
      <c r="I5" s="37"/>
      <c r="J5" s="38" t="s">
        <v>48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390</v>
      </c>
      <c r="G6" s="27">
        <f>E6-F6</f>
        <v>2080</v>
      </c>
      <c r="H6" s="27">
        <v>400</v>
      </c>
      <c r="I6" s="27">
        <f>E6-H6</f>
        <v>2070</v>
      </c>
      <c r="J6" s="27">
        <v>410</v>
      </c>
      <c r="K6" s="27">
        <f>E6-J6</f>
        <v>2060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K10" si="0">E7-F7</f>
        <v>0</v>
      </c>
      <c r="H7" s="33"/>
      <c r="I7" s="31">
        <f t="shared" si="0"/>
        <v>0</v>
      </c>
      <c r="J7" s="33"/>
      <c r="K7" s="31">
        <f t="shared" si="0"/>
        <v>0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>
        <f t="shared" si="0"/>
        <v>0</v>
      </c>
      <c r="J8" s="33"/>
      <c r="K8" s="31">
        <f t="shared" si="0"/>
        <v>0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>
        <f t="shared" si="0"/>
        <v>0</v>
      </c>
      <c r="J9" s="33"/>
      <c r="K9" s="31">
        <f t="shared" si="0"/>
        <v>0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>
        <f t="shared" si="0"/>
        <v>0</v>
      </c>
      <c r="J10" s="28"/>
      <c r="K10" s="29">
        <f t="shared" si="0"/>
        <v>0</v>
      </c>
      <c r="L10" s="2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279</v>
      </c>
      <c r="G11" s="10">
        <f>E11-F11</f>
        <v>1221</v>
      </c>
      <c r="H11" s="10">
        <v>211</v>
      </c>
      <c r="I11" s="10">
        <f>E11-H11</f>
        <v>1289</v>
      </c>
      <c r="J11" s="10">
        <v>330</v>
      </c>
      <c r="K11" s="10">
        <f>E11-J11</f>
        <v>1170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158</v>
      </c>
      <c r="G12" s="27">
        <f>E12-F12</f>
        <v>1354</v>
      </c>
      <c r="H12" s="27">
        <v>107</v>
      </c>
      <c r="I12" s="27">
        <f>E12-H12</f>
        <v>1405</v>
      </c>
      <c r="J12" s="27">
        <v>211</v>
      </c>
      <c r="K12" s="27">
        <f>E12-J12</f>
        <v>1301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9"/>
      <c r="J13" s="28"/>
      <c r="K13" s="29"/>
      <c r="L13" s="2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/>
      <c r="G14" s="11">
        <f t="shared" ref="G14:K17" si="1">E14-F14</f>
        <v>450</v>
      </c>
      <c r="H14" s="11"/>
      <c r="I14" s="11">
        <f t="shared" si="1"/>
        <v>450</v>
      </c>
      <c r="J14" s="11"/>
      <c r="K14" s="11">
        <f t="shared" si="1"/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/>
      <c r="G15" s="11">
        <f t="shared" si="1"/>
        <v>250</v>
      </c>
      <c r="H15" s="11"/>
      <c r="I15" s="11">
        <f t="shared" si="1"/>
        <v>250</v>
      </c>
      <c r="J15" s="11"/>
      <c r="K15" s="11">
        <f t="shared" si="1"/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/>
      <c r="G16" s="11">
        <f t="shared" si="1"/>
        <v>500</v>
      </c>
      <c r="H16" s="11"/>
      <c r="I16" s="11">
        <f t="shared" si="1"/>
        <v>500</v>
      </c>
      <c r="J16" s="11"/>
      <c r="K16" s="11">
        <f t="shared" si="1"/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800</v>
      </c>
      <c r="G17" s="10">
        <f t="shared" si="1"/>
        <v>100</v>
      </c>
      <c r="H17" s="10">
        <v>19</v>
      </c>
      <c r="I17" s="10">
        <f>E17-H17</f>
        <v>881</v>
      </c>
      <c r="J17" s="10">
        <v>39</v>
      </c>
      <c r="K17" s="10">
        <f>E17-J17</f>
        <v>861</v>
      </c>
      <c r="L17" s="2"/>
    </row>
  </sheetData>
  <mergeCells count="29">
    <mergeCell ref="L6:L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I6:I10"/>
    <mergeCell ref="J6:J10"/>
    <mergeCell ref="K6:K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L17"/>
  <sheetViews>
    <sheetView view="pageBreakPreview" zoomScaleNormal="80" zoomScaleSheetLayoutView="100" workbookViewId="0">
      <selection activeCell="I28" sqref="I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46</v>
      </c>
      <c r="G5" s="35"/>
      <c r="H5" s="36" t="s">
        <v>47</v>
      </c>
      <c r="I5" s="37"/>
      <c r="J5" s="45" t="s">
        <v>48</v>
      </c>
      <c r="K5" s="46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24">
        <v>6</v>
      </c>
      <c r="E6" s="30">
        <v>2470</v>
      </c>
      <c r="F6" s="27">
        <v>495</v>
      </c>
      <c r="G6" s="27">
        <f>E6-F6</f>
        <v>1975</v>
      </c>
      <c r="H6" s="27">
        <v>483</v>
      </c>
      <c r="I6" s="27">
        <f>$E6-H6</f>
        <v>1987</v>
      </c>
      <c r="J6" s="27">
        <v>447</v>
      </c>
      <c r="K6" s="27">
        <f>E6-J6</f>
        <v>2023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26"/>
      <c r="E7" s="31"/>
      <c r="F7" s="33"/>
      <c r="G7" s="31">
        <f t="shared" ref="G7:G10" si="0">E7-F7</f>
        <v>0</v>
      </c>
      <c r="H7" s="33"/>
      <c r="I7" s="31" t="e">
        <f>#REF!-H7</f>
        <v>#REF!</v>
      </c>
      <c r="J7" s="33"/>
      <c r="K7" s="31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26"/>
      <c r="E8" s="31"/>
      <c r="F8" s="33"/>
      <c r="G8" s="31">
        <f t="shared" si="0"/>
        <v>0</v>
      </c>
      <c r="H8" s="33"/>
      <c r="I8" s="31" t="e">
        <f>#REF!-H8</f>
        <v>#REF!</v>
      </c>
      <c r="J8" s="33"/>
      <c r="K8" s="31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26"/>
      <c r="E9" s="31"/>
      <c r="F9" s="33"/>
      <c r="G9" s="31">
        <f t="shared" si="0"/>
        <v>0</v>
      </c>
      <c r="H9" s="33"/>
      <c r="I9" s="31" t="e">
        <f>#REF!-H9</f>
        <v>#REF!</v>
      </c>
      <c r="J9" s="33"/>
      <c r="K9" s="31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25"/>
      <c r="E10" s="29"/>
      <c r="F10" s="28"/>
      <c r="G10" s="29">
        <f t="shared" si="0"/>
        <v>0</v>
      </c>
      <c r="H10" s="28"/>
      <c r="I10" s="29" t="e">
        <f>#REF!-H10</f>
        <v>#REF!</v>
      </c>
      <c r="J10" s="28"/>
      <c r="K10" s="29" t="e">
        <f>#REF!-J10</f>
        <v>#REF!</v>
      </c>
      <c r="L10" s="2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224</v>
      </c>
      <c r="G11" s="10">
        <f>E11-F11</f>
        <v>1276</v>
      </c>
      <c r="H11" s="10">
        <v>233</v>
      </c>
      <c r="I11" s="10">
        <f t="shared" ref="I11" si="1">$E11-H11</f>
        <v>1267</v>
      </c>
      <c r="J11" s="10">
        <v>241</v>
      </c>
      <c r="K11" s="10">
        <f>E11-J11</f>
        <v>1259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24">
        <v>10</v>
      </c>
      <c r="E12" s="30">
        <v>1512</v>
      </c>
      <c r="F12" s="27">
        <v>238</v>
      </c>
      <c r="G12" s="27">
        <f>E12-F12</f>
        <v>1274</v>
      </c>
      <c r="H12" s="27">
        <v>193</v>
      </c>
      <c r="I12" s="27">
        <f>E12-H12</f>
        <v>1319</v>
      </c>
      <c r="J12" s="27">
        <v>221</v>
      </c>
      <c r="K12" s="27">
        <f>E12-J12</f>
        <v>1291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25"/>
      <c r="E13" s="29"/>
      <c r="F13" s="28"/>
      <c r="G13" s="29"/>
      <c r="H13" s="28"/>
      <c r="I13" s="28" t="e">
        <f>#REF!-H13</f>
        <v>#REF!</v>
      </c>
      <c r="J13" s="28"/>
      <c r="K13" s="29" t="e">
        <f>#REF!-J13</f>
        <v>#REF!</v>
      </c>
      <c r="L13" s="2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45</v>
      </c>
      <c r="G17" s="10">
        <f t="shared" si="2"/>
        <v>855</v>
      </c>
      <c r="H17" s="10">
        <v>54</v>
      </c>
      <c r="I17" s="10">
        <f>E17-H17</f>
        <v>846</v>
      </c>
      <c r="J17" s="10">
        <v>88</v>
      </c>
      <c r="K17" s="10">
        <f>E17-J17</f>
        <v>812</v>
      </c>
      <c r="L17" s="2"/>
    </row>
  </sheetData>
  <mergeCells count="29"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7"/>
  <sheetViews>
    <sheetView view="pageBreakPreview" zoomScaleNormal="80" zoomScaleSheetLayoutView="100" workbookViewId="0">
      <selection activeCell="D6" sqref="D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5.75" customHeight="1" x14ac:dyDescent="0.25">
      <c r="A2" s="32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4" spans="1:12" ht="47.25" x14ac:dyDescent="0.25">
      <c r="A4" s="24" t="s">
        <v>24</v>
      </c>
      <c r="B4" s="24" t="s">
        <v>25</v>
      </c>
      <c r="C4" s="24" t="s">
        <v>26</v>
      </c>
      <c r="D4" s="24" t="s">
        <v>56</v>
      </c>
      <c r="E4" s="2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24"/>
    </row>
    <row r="5" spans="1:12" x14ac:dyDescent="0.25">
      <c r="A5" s="25"/>
      <c r="B5" s="25"/>
      <c r="C5" s="25"/>
      <c r="D5" s="25"/>
      <c r="E5" s="25"/>
      <c r="F5" s="34" t="s">
        <v>53</v>
      </c>
      <c r="G5" s="35"/>
      <c r="H5" s="36" t="s">
        <v>54</v>
      </c>
      <c r="I5" s="37"/>
      <c r="J5" s="38" t="s">
        <v>55</v>
      </c>
      <c r="K5" s="39"/>
      <c r="L5" s="25"/>
    </row>
    <row r="6" spans="1:12" x14ac:dyDescent="0.25">
      <c r="A6" s="3" t="s">
        <v>0</v>
      </c>
      <c r="B6" s="4" t="s">
        <v>1</v>
      </c>
      <c r="C6" s="2" t="s">
        <v>31</v>
      </c>
      <c r="D6" s="51">
        <v>6</v>
      </c>
      <c r="E6" s="51">
        <v>2470</v>
      </c>
      <c r="F6" s="54">
        <v>541</v>
      </c>
      <c r="G6" s="54">
        <f>E6-F6</f>
        <v>1929</v>
      </c>
      <c r="H6" s="47">
        <v>617</v>
      </c>
      <c r="I6" s="47">
        <f>$E6-H6</f>
        <v>1853</v>
      </c>
      <c r="J6" s="47">
        <v>568</v>
      </c>
      <c r="K6" s="47">
        <f>E6-J6</f>
        <v>1902</v>
      </c>
      <c r="L6" s="24"/>
    </row>
    <row r="7" spans="1:12" x14ac:dyDescent="0.25">
      <c r="A7" s="3" t="s">
        <v>2</v>
      </c>
      <c r="B7" s="4" t="s">
        <v>3</v>
      </c>
      <c r="C7" s="2" t="s">
        <v>32</v>
      </c>
      <c r="D7" s="52"/>
      <c r="E7" s="52"/>
      <c r="F7" s="55"/>
      <c r="G7" s="52">
        <f t="shared" ref="G7:G10" si="0">E7-F7</f>
        <v>0</v>
      </c>
      <c r="H7" s="57"/>
      <c r="I7" s="48" t="e">
        <f>#REF!-H7</f>
        <v>#REF!</v>
      </c>
      <c r="J7" s="57"/>
      <c r="K7" s="48" t="e">
        <f>#REF!-J7</f>
        <v>#REF!</v>
      </c>
      <c r="L7" s="26"/>
    </row>
    <row r="8" spans="1:12" x14ac:dyDescent="0.25">
      <c r="A8" s="3" t="s">
        <v>4</v>
      </c>
      <c r="B8" s="4" t="s">
        <v>5</v>
      </c>
      <c r="C8" s="2">
        <v>400</v>
      </c>
      <c r="D8" s="52"/>
      <c r="E8" s="52"/>
      <c r="F8" s="55"/>
      <c r="G8" s="52">
        <f t="shared" si="0"/>
        <v>0</v>
      </c>
      <c r="H8" s="57"/>
      <c r="I8" s="48" t="e">
        <f>#REF!-H8</f>
        <v>#REF!</v>
      </c>
      <c r="J8" s="57"/>
      <c r="K8" s="48" t="e">
        <f>#REF!-J8</f>
        <v>#REF!</v>
      </c>
      <c r="L8" s="26"/>
    </row>
    <row r="9" spans="1:12" x14ac:dyDescent="0.25">
      <c r="A9" s="3" t="s">
        <v>6</v>
      </c>
      <c r="B9" s="4" t="s">
        <v>7</v>
      </c>
      <c r="C9" s="2">
        <v>400</v>
      </c>
      <c r="D9" s="52"/>
      <c r="E9" s="52"/>
      <c r="F9" s="55"/>
      <c r="G9" s="52">
        <f t="shared" si="0"/>
        <v>0</v>
      </c>
      <c r="H9" s="57"/>
      <c r="I9" s="48" t="e">
        <f>#REF!-H9</f>
        <v>#REF!</v>
      </c>
      <c r="J9" s="57"/>
      <c r="K9" s="48" t="e">
        <f>#REF!-J9</f>
        <v>#REF!</v>
      </c>
      <c r="L9" s="26"/>
    </row>
    <row r="10" spans="1:12" x14ac:dyDescent="0.25">
      <c r="A10" s="3" t="s">
        <v>8</v>
      </c>
      <c r="B10" s="4" t="s">
        <v>9</v>
      </c>
      <c r="C10" s="2">
        <v>320</v>
      </c>
      <c r="D10" s="53"/>
      <c r="E10" s="53"/>
      <c r="F10" s="56"/>
      <c r="G10" s="53">
        <f t="shared" si="0"/>
        <v>0</v>
      </c>
      <c r="H10" s="50"/>
      <c r="I10" s="49" t="e">
        <f>#REF!-H10</f>
        <v>#REF!</v>
      </c>
      <c r="J10" s="50"/>
      <c r="K10" s="49" t="e">
        <f>#REF!-J10</f>
        <v>#REF!</v>
      </c>
      <c r="L10" s="25"/>
    </row>
    <row r="11" spans="1:12" x14ac:dyDescent="0.25">
      <c r="A11" s="3" t="s">
        <v>10</v>
      </c>
      <c r="B11" s="4" t="s">
        <v>11</v>
      </c>
      <c r="C11" s="2" t="s">
        <v>33</v>
      </c>
      <c r="D11" s="17">
        <v>6</v>
      </c>
      <c r="E11" s="17">
        <v>1500</v>
      </c>
      <c r="F11" s="11">
        <v>220</v>
      </c>
      <c r="G11" s="11">
        <f>E11-F11</f>
        <v>1280</v>
      </c>
      <c r="H11" s="13">
        <v>275</v>
      </c>
      <c r="I11" s="13">
        <f t="shared" ref="I11" si="1">$E11-H11</f>
        <v>1225</v>
      </c>
      <c r="J11" s="13">
        <v>322</v>
      </c>
      <c r="K11" s="13">
        <f>E11-J11</f>
        <v>1178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51">
        <v>10</v>
      </c>
      <c r="E12" s="51">
        <v>1512</v>
      </c>
      <c r="F12" s="54">
        <v>217</v>
      </c>
      <c r="G12" s="54">
        <f>E12-F12</f>
        <v>1295</v>
      </c>
      <c r="H12" s="47">
        <v>340</v>
      </c>
      <c r="I12" s="47">
        <f>E12-H12</f>
        <v>1172</v>
      </c>
      <c r="J12" s="47">
        <v>341</v>
      </c>
      <c r="K12" s="47">
        <f>E12-J12</f>
        <v>1171</v>
      </c>
      <c r="L12" s="24"/>
    </row>
    <row r="13" spans="1:12" x14ac:dyDescent="0.25">
      <c r="A13" s="3" t="s">
        <v>14</v>
      </c>
      <c r="B13" s="4" t="s">
        <v>15</v>
      </c>
      <c r="C13" s="2" t="s">
        <v>33</v>
      </c>
      <c r="D13" s="53"/>
      <c r="E13" s="53"/>
      <c r="F13" s="56"/>
      <c r="G13" s="53"/>
      <c r="H13" s="50"/>
      <c r="I13" s="50" t="e">
        <f>#REF!-H13</f>
        <v>#REF!</v>
      </c>
      <c r="J13" s="50"/>
      <c r="K13" s="49" t="e">
        <f>#REF!-J13</f>
        <v>#REF!</v>
      </c>
      <c r="L13" s="2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17">
        <v>6</v>
      </c>
      <c r="E14" s="17">
        <v>450</v>
      </c>
      <c r="F14" s="11">
        <f>172585/744*1.8</f>
        <v>417.54435483870969</v>
      </c>
      <c r="G14" s="11">
        <f t="shared" ref="G14:G17" si="2">E14-F14</f>
        <v>32.455645161290306</v>
      </c>
      <c r="H14" s="13">
        <f>165637/672*1.8</f>
        <v>443.67053571428573</v>
      </c>
      <c r="I14" s="13">
        <f>E14-H14</f>
        <v>6.3294642857142662</v>
      </c>
      <c r="J14" s="13">
        <f>177693/744*1.8</f>
        <v>429.90241935483874</v>
      </c>
      <c r="K14" s="13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17">
        <v>6</v>
      </c>
      <c r="E15" s="17">
        <v>250</v>
      </c>
      <c r="F15" s="11">
        <f>2458/744*2</f>
        <v>6.60752688172043</v>
      </c>
      <c r="G15" s="11">
        <f t="shared" si="2"/>
        <v>243.39247311827958</v>
      </c>
      <c r="H15" s="13">
        <f>2575/672*2</f>
        <v>7.6636904761904763</v>
      </c>
      <c r="I15" s="13">
        <f>E15-H15</f>
        <v>242.33630952380952</v>
      </c>
      <c r="J15" s="13">
        <f>5851/744*2</f>
        <v>15.728494623655914</v>
      </c>
      <c r="K15" s="13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17">
        <v>6</v>
      </c>
      <c r="E16" s="17">
        <v>500</v>
      </c>
      <c r="F16" s="11">
        <f>210891/744*1.7</f>
        <v>481.87459677419349</v>
      </c>
      <c r="G16" s="11">
        <f t="shared" si="2"/>
        <v>18.125403225806508</v>
      </c>
      <c r="H16" s="13">
        <f>220022/672*1.5</f>
        <v>491.12053571428572</v>
      </c>
      <c r="I16" s="13">
        <f>E16-H16</f>
        <v>8.8794642857142776</v>
      </c>
      <c r="J16" s="13">
        <f>168822/744*2</f>
        <v>453.82258064516128</v>
      </c>
      <c r="K16" s="13">
        <f>E16-J16</f>
        <v>46.177419354838719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17">
        <v>6</v>
      </c>
      <c r="E17" s="17">
        <v>900</v>
      </c>
      <c r="F17" s="11">
        <v>36</v>
      </c>
      <c r="G17" s="11">
        <f t="shared" si="2"/>
        <v>864</v>
      </c>
      <c r="H17" s="13">
        <v>64</v>
      </c>
      <c r="I17" s="13">
        <f>E17-H17</f>
        <v>836</v>
      </c>
      <c r="J17" s="13">
        <v>17</v>
      </c>
      <c r="K17" s="13">
        <f>E17-J17</f>
        <v>883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customHeight="1" x14ac:dyDescent="0.25">
      <c r="A2" s="32" t="s">
        <v>52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ht="47.25" x14ac:dyDescent="0.25">
      <c r="A4" s="24" t="s">
        <v>24</v>
      </c>
      <c r="B4" s="24" t="s">
        <v>25</v>
      </c>
      <c r="C4" s="24" t="s">
        <v>26</v>
      </c>
      <c r="D4" s="2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61" t="s">
        <v>34</v>
      </c>
    </row>
    <row r="5" spans="1:14" x14ac:dyDescent="0.25">
      <c r="A5" s="25"/>
      <c r="B5" s="25"/>
      <c r="C5" s="25"/>
      <c r="D5" s="25"/>
      <c r="E5" s="63" t="s">
        <v>46</v>
      </c>
      <c r="F5" s="64"/>
      <c r="G5" s="65"/>
      <c r="H5" s="63" t="s">
        <v>47</v>
      </c>
      <c r="I5" s="64"/>
      <c r="J5" s="65"/>
      <c r="K5" s="63" t="s">
        <v>48</v>
      </c>
      <c r="L5" s="64"/>
      <c r="M5" s="65"/>
      <c r="N5" s="62"/>
    </row>
    <row r="6" spans="1:14" x14ac:dyDescent="0.25">
      <c r="A6" s="3" t="s">
        <v>0</v>
      </c>
      <c r="B6" s="4" t="s">
        <v>1</v>
      </c>
      <c r="C6" s="2" t="s">
        <v>31</v>
      </c>
      <c r="D6" s="24">
        <v>2470</v>
      </c>
      <c r="E6" s="58">
        <f>(154003+2448+2920+3059)/4200*12</f>
        <v>464.08571428571429</v>
      </c>
      <c r="F6" s="58">
        <f>$D6-E6</f>
        <v>2005.9142857142856</v>
      </c>
      <c r="G6" s="24">
        <v>0</v>
      </c>
      <c r="H6" s="58">
        <f>(138538+12+3240+3127+5397)/4200*12</f>
        <v>429.46857142857147</v>
      </c>
      <c r="I6" s="58">
        <f>$D6-H6</f>
        <v>2040.5314285714285</v>
      </c>
      <c r="J6" s="24">
        <v>0</v>
      </c>
      <c r="K6" s="58">
        <f>(128821+24+2640+2891+0)/4200*12</f>
        <v>383.93142857142857</v>
      </c>
      <c r="L6" s="58">
        <f>$D6-K6</f>
        <v>2086.0685714285714</v>
      </c>
      <c r="M6" s="24">
        <v>0</v>
      </c>
      <c r="N6" s="2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26"/>
      <c r="E7" s="60"/>
      <c r="F7" s="26"/>
      <c r="G7" s="26"/>
      <c r="H7" s="60"/>
      <c r="I7" s="26"/>
      <c r="J7" s="26"/>
      <c r="K7" s="60"/>
      <c r="L7" s="26"/>
      <c r="M7" s="26"/>
      <c r="N7" s="26"/>
    </row>
    <row r="8" spans="1:14" x14ac:dyDescent="0.25">
      <c r="A8" s="3" t="s">
        <v>4</v>
      </c>
      <c r="B8" s="4" t="s">
        <v>5</v>
      </c>
      <c r="C8" s="2">
        <v>400</v>
      </c>
      <c r="D8" s="26"/>
      <c r="E8" s="60"/>
      <c r="F8" s="26"/>
      <c r="G8" s="26"/>
      <c r="H8" s="60"/>
      <c r="I8" s="26"/>
      <c r="J8" s="26"/>
      <c r="K8" s="60"/>
      <c r="L8" s="26"/>
      <c r="M8" s="26"/>
      <c r="N8" s="26"/>
    </row>
    <row r="9" spans="1:14" x14ac:dyDescent="0.25">
      <c r="A9" s="3" t="s">
        <v>6</v>
      </c>
      <c r="B9" s="4" t="s">
        <v>7</v>
      </c>
      <c r="C9" s="2">
        <v>320</v>
      </c>
      <c r="D9" s="26"/>
      <c r="E9" s="60"/>
      <c r="F9" s="26"/>
      <c r="G9" s="26"/>
      <c r="H9" s="60"/>
      <c r="I9" s="26"/>
      <c r="J9" s="26"/>
      <c r="K9" s="60"/>
      <c r="L9" s="26"/>
      <c r="M9" s="26"/>
      <c r="N9" s="26"/>
    </row>
    <row r="10" spans="1:14" x14ac:dyDescent="0.25">
      <c r="A10" s="3" t="s">
        <v>8</v>
      </c>
      <c r="B10" s="4" t="s">
        <v>9</v>
      </c>
      <c r="C10" s="2">
        <v>400</v>
      </c>
      <c r="D10" s="25"/>
      <c r="E10" s="59"/>
      <c r="F10" s="25"/>
      <c r="G10" s="25"/>
      <c r="H10" s="59"/>
      <c r="I10" s="25"/>
      <c r="J10" s="25"/>
      <c r="K10" s="59"/>
      <c r="L10" s="25"/>
      <c r="M10" s="25"/>
      <c r="N10" s="2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24">
        <v>1512</v>
      </c>
      <c r="E12" s="58">
        <f>(83428+586)/4200*12</f>
        <v>240.04000000000002</v>
      </c>
      <c r="F12" s="58">
        <f>$D12-E12</f>
        <v>1271.96</v>
      </c>
      <c r="G12" s="24">
        <v>0</v>
      </c>
      <c r="H12" s="58">
        <f>(98346+489)/4200*12</f>
        <v>282.3857142857143</v>
      </c>
      <c r="I12" s="58">
        <f>$D12-H12</f>
        <v>1229.6142857142856</v>
      </c>
      <c r="J12" s="24">
        <v>0</v>
      </c>
      <c r="K12" s="58">
        <f>(92829+630)/4200*12</f>
        <v>267.02571428571429</v>
      </c>
      <c r="L12" s="58">
        <f>$D12-K12</f>
        <v>1244.9742857142858</v>
      </c>
      <c r="M12" s="24">
        <v>0</v>
      </c>
      <c r="N12" s="2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25"/>
      <c r="E13" s="59"/>
      <c r="F13" s="25"/>
      <c r="G13" s="25"/>
      <c r="H13" s="59"/>
      <c r="I13" s="25"/>
      <c r="J13" s="25"/>
      <c r="K13" s="59"/>
      <c r="L13" s="25"/>
      <c r="M13" s="25"/>
      <c r="N13" s="2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37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.75" customHeight="1" x14ac:dyDescent="0.25">
      <c r="A2" s="32" t="s">
        <v>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4" spans="1:14" ht="47.25" x14ac:dyDescent="0.25">
      <c r="A4" s="24" t="s">
        <v>24</v>
      </c>
      <c r="B4" s="24" t="s">
        <v>25</v>
      </c>
      <c r="C4" s="24" t="s">
        <v>26</v>
      </c>
      <c r="D4" s="2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61" t="s">
        <v>34</v>
      </c>
    </row>
    <row r="5" spans="1:14" x14ac:dyDescent="0.25">
      <c r="A5" s="25"/>
      <c r="B5" s="25"/>
      <c r="C5" s="25"/>
      <c r="D5" s="25"/>
      <c r="E5" s="63" t="s">
        <v>53</v>
      </c>
      <c r="F5" s="64"/>
      <c r="G5" s="65"/>
      <c r="H5" s="63" t="s">
        <v>54</v>
      </c>
      <c r="I5" s="64"/>
      <c r="J5" s="65"/>
      <c r="K5" s="63" t="s">
        <v>55</v>
      </c>
      <c r="L5" s="64"/>
      <c r="M5" s="65"/>
      <c r="N5" s="62"/>
    </row>
    <row r="6" spans="1:14" x14ac:dyDescent="0.25">
      <c r="A6" s="3" t="s">
        <v>0</v>
      </c>
      <c r="B6" s="4" t="s">
        <v>1</v>
      </c>
      <c r="C6" s="2" t="s">
        <v>31</v>
      </c>
      <c r="D6" s="24">
        <v>2470</v>
      </c>
      <c r="E6" s="58">
        <f>(206706+24+2800+3300)/4200*12</f>
        <v>608.08571428571429</v>
      </c>
      <c r="F6" s="58">
        <f>$D6-E6</f>
        <v>1861.9142857142856</v>
      </c>
      <c r="G6" s="24">
        <v>0</v>
      </c>
      <c r="H6" s="58">
        <f>230757/4200*12</f>
        <v>659.3057142857142</v>
      </c>
      <c r="I6" s="58">
        <f>$D6-H6</f>
        <v>1810.6942857142858</v>
      </c>
      <c r="J6" s="24">
        <v>0</v>
      </c>
      <c r="K6" s="58">
        <f>217179/4200*12</f>
        <v>620.5114285714285</v>
      </c>
      <c r="L6" s="58">
        <f>$D6-K6</f>
        <v>1849.4885714285715</v>
      </c>
      <c r="M6" s="24">
        <v>0</v>
      </c>
      <c r="N6" s="2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26"/>
      <c r="E7" s="60"/>
      <c r="F7" s="26"/>
      <c r="G7" s="26"/>
      <c r="H7" s="60"/>
      <c r="I7" s="26"/>
      <c r="J7" s="26"/>
      <c r="K7" s="60"/>
      <c r="L7" s="26"/>
      <c r="M7" s="26"/>
      <c r="N7" s="26"/>
    </row>
    <row r="8" spans="1:14" x14ac:dyDescent="0.25">
      <c r="A8" s="3" t="s">
        <v>4</v>
      </c>
      <c r="B8" s="4" t="s">
        <v>5</v>
      </c>
      <c r="C8" s="2">
        <v>400</v>
      </c>
      <c r="D8" s="26"/>
      <c r="E8" s="60"/>
      <c r="F8" s="26"/>
      <c r="G8" s="26"/>
      <c r="H8" s="60"/>
      <c r="I8" s="26"/>
      <c r="J8" s="26"/>
      <c r="K8" s="60"/>
      <c r="L8" s="26"/>
      <c r="M8" s="26"/>
      <c r="N8" s="26"/>
    </row>
    <row r="9" spans="1:14" x14ac:dyDescent="0.25">
      <c r="A9" s="3" t="s">
        <v>6</v>
      </c>
      <c r="B9" s="4" t="s">
        <v>7</v>
      </c>
      <c r="C9" s="2">
        <v>320</v>
      </c>
      <c r="D9" s="26"/>
      <c r="E9" s="60"/>
      <c r="F9" s="26"/>
      <c r="G9" s="26"/>
      <c r="H9" s="60"/>
      <c r="I9" s="26"/>
      <c r="J9" s="26"/>
      <c r="K9" s="60"/>
      <c r="L9" s="26"/>
      <c r="M9" s="26"/>
      <c r="N9" s="26"/>
    </row>
    <row r="10" spans="1:14" x14ac:dyDescent="0.25">
      <c r="A10" s="3" t="s">
        <v>8</v>
      </c>
      <c r="B10" s="4" t="s">
        <v>9</v>
      </c>
      <c r="C10" s="2">
        <v>400</v>
      </c>
      <c r="D10" s="25"/>
      <c r="E10" s="59"/>
      <c r="F10" s="25"/>
      <c r="G10" s="25"/>
      <c r="H10" s="59"/>
      <c r="I10" s="25"/>
      <c r="J10" s="25"/>
      <c r="K10" s="59"/>
      <c r="L10" s="25"/>
      <c r="M10" s="25"/>
      <c r="N10" s="2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24">
        <v>1512</v>
      </c>
      <c r="E12" s="58">
        <f>(109055+446)/4200*12</f>
        <v>312.86</v>
      </c>
      <c r="F12" s="58">
        <f>$D12-E12</f>
        <v>1199.1399999999999</v>
      </c>
      <c r="G12" s="24">
        <v>0</v>
      </c>
      <c r="H12" s="58">
        <f>105649/4200*12</f>
        <v>301.85428571428571</v>
      </c>
      <c r="I12" s="58">
        <f>$D12-H12</f>
        <v>1210.1457142857143</v>
      </c>
      <c r="J12" s="24">
        <v>0</v>
      </c>
      <c r="K12" s="58">
        <f>105585/4200*12</f>
        <v>301.67142857142858</v>
      </c>
      <c r="L12" s="58">
        <f>$D12-K12</f>
        <v>1210.3285714285714</v>
      </c>
      <c r="M12" s="24">
        <v>0</v>
      </c>
      <c r="N12" s="2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25"/>
      <c r="E13" s="59"/>
      <c r="F13" s="25"/>
      <c r="G13" s="25"/>
      <c r="H13" s="59"/>
      <c r="I13" s="25"/>
      <c r="J13" s="25"/>
      <c r="K13" s="59"/>
      <c r="L13" s="25"/>
      <c r="M13" s="25"/>
      <c r="N13" s="2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37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60"/>
  <sheetViews>
    <sheetView tabSelected="1" view="pageBreakPreview" topLeftCell="A24" zoomScale="80" zoomScaleNormal="80" zoomScaleSheetLayoutView="80" workbookViewId="0">
      <selection activeCell="J66" sqref="J66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6384" width="9.140625" style="1"/>
  </cols>
  <sheetData>
    <row r="1" spans="1:11" ht="15.75" customHeight="1" x14ac:dyDescent="0.25">
      <c r="A1" s="32" t="s">
        <v>30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75" customHeight="1" x14ac:dyDescent="0.25">
      <c r="A2" s="32" t="s">
        <v>73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4" spans="1:11" ht="47.25" x14ac:dyDescent="0.25">
      <c r="A4" s="14" t="s">
        <v>24</v>
      </c>
      <c r="B4" s="18" t="s">
        <v>25</v>
      </c>
      <c r="C4" s="18" t="s">
        <v>26</v>
      </c>
      <c r="D4" s="18" t="s">
        <v>56</v>
      </c>
      <c r="E4" s="18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</row>
    <row r="5" spans="1:11" x14ac:dyDescent="0.25">
      <c r="A5" s="68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1" x14ac:dyDescent="0.25">
      <c r="A6" s="15"/>
      <c r="B6" s="15"/>
      <c r="C6" s="15"/>
      <c r="D6" s="16"/>
      <c r="E6" s="16"/>
      <c r="F6" s="66" t="s">
        <v>43</v>
      </c>
      <c r="G6" s="67"/>
      <c r="H6" s="36" t="s">
        <v>44</v>
      </c>
      <c r="I6" s="37"/>
      <c r="J6" s="77" t="s">
        <v>45</v>
      </c>
      <c r="K6" s="78"/>
    </row>
    <row r="7" spans="1:11" x14ac:dyDescent="0.25">
      <c r="A7" s="3" t="s">
        <v>0</v>
      </c>
      <c r="B7" s="4" t="s">
        <v>1</v>
      </c>
      <c r="C7" s="2" t="s">
        <v>31</v>
      </c>
      <c r="D7" s="24">
        <v>6</v>
      </c>
      <c r="E7" s="30">
        <v>2470</v>
      </c>
      <c r="F7" s="27">
        <v>518</v>
      </c>
      <c r="G7" s="27">
        <f>E7-F7</f>
        <v>1952</v>
      </c>
      <c r="H7" s="40">
        <v>451</v>
      </c>
      <c r="I7" s="40">
        <f>$E7-H7</f>
        <v>2019</v>
      </c>
      <c r="J7" s="40">
        <v>626</v>
      </c>
      <c r="K7" s="40">
        <f>E7-J7</f>
        <v>1844</v>
      </c>
    </row>
    <row r="8" spans="1:11" x14ac:dyDescent="0.25">
      <c r="A8" s="3" t="s">
        <v>2</v>
      </c>
      <c r="B8" s="4" t="s">
        <v>3</v>
      </c>
      <c r="C8" s="2" t="s">
        <v>32</v>
      </c>
      <c r="D8" s="26"/>
      <c r="E8" s="31"/>
      <c r="F8" s="33"/>
      <c r="G8" s="31">
        <f t="shared" ref="G8:G11" si="0">E8-F8</f>
        <v>0</v>
      </c>
      <c r="H8" s="44"/>
      <c r="I8" s="41" t="e">
        <f>#REF!-H8</f>
        <v>#REF!</v>
      </c>
      <c r="J8" s="44"/>
      <c r="K8" s="41" t="e">
        <f>#REF!-J8</f>
        <v>#REF!</v>
      </c>
    </row>
    <row r="9" spans="1:11" x14ac:dyDescent="0.25">
      <c r="A9" s="3" t="s">
        <v>4</v>
      </c>
      <c r="B9" s="4" t="s">
        <v>5</v>
      </c>
      <c r="C9" s="2">
        <v>400</v>
      </c>
      <c r="D9" s="26"/>
      <c r="E9" s="31"/>
      <c r="F9" s="33"/>
      <c r="G9" s="31">
        <f t="shared" si="0"/>
        <v>0</v>
      </c>
      <c r="H9" s="44"/>
      <c r="I9" s="41" t="e">
        <f>#REF!-H9</f>
        <v>#REF!</v>
      </c>
      <c r="J9" s="44"/>
      <c r="K9" s="41" t="e">
        <f>#REF!-J9</f>
        <v>#REF!</v>
      </c>
    </row>
    <row r="10" spans="1:11" x14ac:dyDescent="0.25">
      <c r="A10" s="3" t="s">
        <v>6</v>
      </c>
      <c r="B10" s="4" t="s">
        <v>7</v>
      </c>
      <c r="C10" s="2">
        <v>400</v>
      </c>
      <c r="D10" s="26"/>
      <c r="E10" s="31"/>
      <c r="F10" s="33"/>
      <c r="G10" s="31">
        <f t="shared" si="0"/>
        <v>0</v>
      </c>
      <c r="H10" s="44"/>
      <c r="I10" s="41" t="e">
        <f>#REF!-H10</f>
        <v>#REF!</v>
      </c>
      <c r="J10" s="44"/>
      <c r="K10" s="41" t="e">
        <f>#REF!-J10</f>
        <v>#REF!</v>
      </c>
    </row>
    <row r="11" spans="1:11" x14ac:dyDescent="0.25">
      <c r="A11" s="3" t="s">
        <v>8</v>
      </c>
      <c r="B11" s="4" t="s">
        <v>9</v>
      </c>
      <c r="C11" s="2">
        <v>320</v>
      </c>
      <c r="D11" s="25"/>
      <c r="E11" s="29"/>
      <c r="F11" s="28"/>
      <c r="G11" s="29">
        <f t="shared" si="0"/>
        <v>0</v>
      </c>
      <c r="H11" s="43"/>
      <c r="I11" s="42" t="e">
        <f>#REF!-H11</f>
        <v>#REF!</v>
      </c>
      <c r="J11" s="43"/>
      <c r="K11" s="42" t="e">
        <f>#REF!-J11</f>
        <v>#REF!</v>
      </c>
    </row>
    <row r="12" spans="1:11" ht="31.5" x14ac:dyDescent="0.25">
      <c r="A12" s="3" t="s">
        <v>10</v>
      </c>
      <c r="B12" s="4" t="s">
        <v>60</v>
      </c>
      <c r="C12" s="2" t="s">
        <v>61</v>
      </c>
      <c r="D12" s="2">
        <v>6</v>
      </c>
      <c r="E12" s="9">
        <v>1500</v>
      </c>
      <c r="F12" s="10">
        <v>317</v>
      </c>
      <c r="G12" s="10">
        <f>E12-F12</f>
        <v>1183</v>
      </c>
      <c r="H12" s="12">
        <v>318</v>
      </c>
      <c r="I12" s="12">
        <f t="shared" ref="I12" si="1">$E12-H12</f>
        <v>1182</v>
      </c>
      <c r="J12" s="12">
        <v>360</v>
      </c>
      <c r="K12" s="12">
        <f>E12-J12</f>
        <v>1140</v>
      </c>
    </row>
    <row r="13" spans="1:11" x14ac:dyDescent="0.25">
      <c r="A13" s="3" t="s">
        <v>12</v>
      </c>
      <c r="B13" s="4" t="s">
        <v>13</v>
      </c>
      <c r="C13" s="2" t="s">
        <v>33</v>
      </c>
      <c r="D13" s="24">
        <v>10</v>
      </c>
      <c r="E13" s="30">
        <v>1512</v>
      </c>
      <c r="F13" s="27">
        <v>314</v>
      </c>
      <c r="G13" s="27">
        <f>E13-F13</f>
        <v>1198</v>
      </c>
      <c r="H13" s="40">
        <v>129</v>
      </c>
      <c r="I13" s="40">
        <f>E13-H13</f>
        <v>1383</v>
      </c>
      <c r="J13" s="40">
        <v>235</v>
      </c>
      <c r="K13" s="40">
        <f>E13-J13</f>
        <v>1277</v>
      </c>
    </row>
    <row r="14" spans="1:11" x14ac:dyDescent="0.25">
      <c r="A14" s="3" t="s">
        <v>14</v>
      </c>
      <c r="B14" s="4" t="s">
        <v>15</v>
      </c>
      <c r="C14" s="2" t="s">
        <v>33</v>
      </c>
      <c r="D14" s="25"/>
      <c r="E14" s="29"/>
      <c r="F14" s="28"/>
      <c r="G14" s="29"/>
      <c r="H14" s="43"/>
      <c r="I14" s="43" t="e">
        <f>#REF!-H14</f>
        <v>#REF!</v>
      </c>
      <c r="J14" s="43"/>
      <c r="K14" s="42" t="e">
        <f>#REF!-J14</f>
        <v>#REF!</v>
      </c>
    </row>
    <row r="15" spans="1:11" ht="15.75" hidden="1" customHeight="1" outlineLevel="1" x14ac:dyDescent="0.25">
      <c r="A15" s="3" t="s">
        <v>18</v>
      </c>
      <c r="B15" s="6" t="s">
        <v>17</v>
      </c>
      <c r="C15" s="2" t="s">
        <v>33</v>
      </c>
      <c r="D15" s="2">
        <v>6</v>
      </c>
      <c r="E15" s="9">
        <v>450</v>
      </c>
      <c r="F15" s="10">
        <f>172585/744*1.8</f>
        <v>417.54435483870969</v>
      </c>
      <c r="G15" s="10">
        <f t="shared" ref="G15:G18" si="2">E15-F15</f>
        <v>32.455645161290306</v>
      </c>
      <c r="H15" s="12"/>
      <c r="I15" s="12">
        <f>E15-H15</f>
        <v>450</v>
      </c>
      <c r="J15" s="12"/>
      <c r="K15" s="12">
        <f>E15-J15</f>
        <v>450</v>
      </c>
    </row>
    <row r="16" spans="1:11" ht="15.75" hidden="1" customHeight="1" outlineLevel="1" x14ac:dyDescent="0.25">
      <c r="A16" s="3" t="s">
        <v>19</v>
      </c>
      <c r="B16" s="6" t="s">
        <v>20</v>
      </c>
      <c r="C16" s="2">
        <v>400</v>
      </c>
      <c r="D16" s="2">
        <v>6</v>
      </c>
      <c r="E16" s="9">
        <v>250</v>
      </c>
      <c r="F16" s="10">
        <f>2458/744*2</f>
        <v>6.60752688172043</v>
      </c>
      <c r="G16" s="10">
        <f t="shared" si="2"/>
        <v>243.39247311827958</v>
      </c>
      <c r="H16" s="12"/>
      <c r="I16" s="12">
        <f>E16-H16</f>
        <v>250</v>
      </c>
      <c r="J16" s="12"/>
      <c r="K16" s="12">
        <f>E16-J16</f>
        <v>250</v>
      </c>
    </row>
    <row r="17" spans="1:11" ht="15.75" hidden="1" customHeight="1" outlineLevel="1" x14ac:dyDescent="0.25">
      <c r="A17" s="3" t="s">
        <v>22</v>
      </c>
      <c r="B17" s="6" t="s">
        <v>23</v>
      </c>
      <c r="C17" s="2">
        <v>630</v>
      </c>
      <c r="D17" s="2">
        <v>6</v>
      </c>
      <c r="E17" s="9">
        <v>500</v>
      </c>
      <c r="F17" s="10">
        <f>210891/744*1.7</f>
        <v>481.87459677419349</v>
      </c>
      <c r="G17" s="10">
        <f t="shared" si="2"/>
        <v>18.125403225806508</v>
      </c>
      <c r="H17" s="12"/>
      <c r="I17" s="12">
        <f>E17-H17</f>
        <v>500</v>
      </c>
      <c r="J17" s="12"/>
      <c r="K17" s="12">
        <f>E17-J17</f>
        <v>500</v>
      </c>
    </row>
    <row r="18" spans="1:11" ht="31.5" collapsed="1" x14ac:dyDescent="0.25">
      <c r="A18" s="3">
        <v>9</v>
      </c>
      <c r="B18" s="6" t="s">
        <v>35</v>
      </c>
      <c r="C18" s="2" t="s">
        <v>36</v>
      </c>
      <c r="D18" s="2">
        <v>6</v>
      </c>
      <c r="E18" s="9">
        <v>900</v>
      </c>
      <c r="F18" s="10">
        <v>47</v>
      </c>
      <c r="G18" s="10">
        <f t="shared" si="2"/>
        <v>853</v>
      </c>
      <c r="H18" s="12">
        <v>40</v>
      </c>
      <c r="I18" s="12">
        <f>E18-H18</f>
        <v>860</v>
      </c>
      <c r="J18" s="12">
        <v>39</v>
      </c>
      <c r="K18" s="12">
        <f>E18-J18</f>
        <v>861</v>
      </c>
    </row>
    <row r="19" spans="1:11" x14ac:dyDescent="0.25">
      <c r="A19" s="71" t="s">
        <v>65</v>
      </c>
      <c r="B19" s="72"/>
      <c r="C19" s="72"/>
      <c r="D19" s="72"/>
      <c r="E19" s="72"/>
      <c r="F19" s="72"/>
      <c r="G19" s="72"/>
      <c r="H19" s="72"/>
      <c r="I19" s="72"/>
      <c r="J19" s="72"/>
      <c r="K19" s="73"/>
    </row>
    <row r="20" spans="1:11" s="19" customFormat="1" x14ac:dyDescent="0.25">
      <c r="A20" s="38"/>
      <c r="B20" s="39"/>
      <c r="C20" s="39"/>
      <c r="D20" s="39"/>
      <c r="E20" s="79"/>
      <c r="F20" s="74" t="s">
        <v>66</v>
      </c>
      <c r="G20" s="74"/>
      <c r="H20" s="75" t="s">
        <v>67</v>
      </c>
      <c r="I20" s="75"/>
      <c r="J20" s="76" t="s">
        <v>68</v>
      </c>
      <c r="K20" s="76"/>
    </row>
    <row r="21" spans="1:11" x14ac:dyDescent="0.25">
      <c r="A21" s="22" t="s">
        <v>0</v>
      </c>
      <c r="B21" s="23" t="s">
        <v>1</v>
      </c>
      <c r="C21" s="15" t="s">
        <v>31</v>
      </c>
      <c r="D21" s="26">
        <v>6</v>
      </c>
      <c r="E21" s="31">
        <v>2470</v>
      </c>
      <c r="F21" s="33">
        <v>499</v>
      </c>
      <c r="G21" s="33">
        <f>E21-F21</f>
        <v>1971</v>
      </c>
      <c r="H21" s="33">
        <v>390</v>
      </c>
      <c r="I21" s="33">
        <f>E21-H21</f>
        <v>2080</v>
      </c>
      <c r="J21" s="33">
        <v>581</v>
      </c>
      <c r="K21" s="33">
        <f>E21-J21</f>
        <v>1889</v>
      </c>
    </row>
    <row r="22" spans="1:11" x14ac:dyDescent="0.25">
      <c r="A22" s="3" t="s">
        <v>2</v>
      </c>
      <c r="B22" s="4" t="s">
        <v>3</v>
      </c>
      <c r="C22" s="2" t="s">
        <v>32</v>
      </c>
      <c r="D22" s="26"/>
      <c r="E22" s="31"/>
      <c r="F22" s="33"/>
      <c r="G22" s="31">
        <f t="shared" ref="G22:G25" si="3">E22-F22</f>
        <v>0</v>
      </c>
      <c r="H22" s="33"/>
      <c r="I22" s="31">
        <f t="shared" ref="I22:I25" si="4">G22-H22</f>
        <v>0</v>
      </c>
      <c r="J22" s="33"/>
      <c r="K22" s="31">
        <f t="shared" ref="K22:K25" si="5">I22-J22</f>
        <v>0</v>
      </c>
    </row>
    <row r="23" spans="1:11" x14ac:dyDescent="0.25">
      <c r="A23" s="3" t="s">
        <v>4</v>
      </c>
      <c r="B23" s="4" t="s">
        <v>5</v>
      </c>
      <c r="C23" s="2">
        <v>400</v>
      </c>
      <c r="D23" s="26"/>
      <c r="E23" s="31"/>
      <c r="F23" s="33"/>
      <c r="G23" s="31">
        <f t="shared" si="3"/>
        <v>0</v>
      </c>
      <c r="H23" s="33"/>
      <c r="I23" s="31">
        <f t="shared" si="4"/>
        <v>0</v>
      </c>
      <c r="J23" s="33"/>
      <c r="K23" s="31">
        <f t="shared" si="5"/>
        <v>0</v>
      </c>
    </row>
    <row r="24" spans="1:11" x14ac:dyDescent="0.25">
      <c r="A24" s="3" t="s">
        <v>6</v>
      </c>
      <c r="B24" s="4" t="s">
        <v>7</v>
      </c>
      <c r="C24" s="2">
        <v>400</v>
      </c>
      <c r="D24" s="26"/>
      <c r="E24" s="31"/>
      <c r="F24" s="33"/>
      <c r="G24" s="31">
        <f t="shared" si="3"/>
        <v>0</v>
      </c>
      <c r="H24" s="33"/>
      <c r="I24" s="31">
        <f t="shared" si="4"/>
        <v>0</v>
      </c>
      <c r="J24" s="33"/>
      <c r="K24" s="31">
        <f t="shared" si="5"/>
        <v>0</v>
      </c>
    </row>
    <row r="25" spans="1:11" x14ac:dyDescent="0.25">
      <c r="A25" s="3" t="s">
        <v>8</v>
      </c>
      <c r="B25" s="4" t="s">
        <v>9</v>
      </c>
      <c r="C25" s="2">
        <v>320</v>
      </c>
      <c r="D25" s="25"/>
      <c r="E25" s="29"/>
      <c r="F25" s="28"/>
      <c r="G25" s="29">
        <f t="shared" si="3"/>
        <v>0</v>
      </c>
      <c r="H25" s="28"/>
      <c r="I25" s="29">
        <f t="shared" si="4"/>
        <v>0</v>
      </c>
      <c r="J25" s="28"/>
      <c r="K25" s="29">
        <f t="shared" si="5"/>
        <v>0</v>
      </c>
    </row>
    <row r="26" spans="1:11" ht="31.5" x14ac:dyDescent="0.25">
      <c r="A26" s="3" t="s">
        <v>10</v>
      </c>
      <c r="B26" s="4" t="s">
        <v>60</v>
      </c>
      <c r="C26" s="2" t="s">
        <v>61</v>
      </c>
      <c r="D26" s="2">
        <v>6</v>
      </c>
      <c r="E26" s="9">
        <v>1500</v>
      </c>
      <c r="F26" s="10">
        <v>236</v>
      </c>
      <c r="G26" s="10">
        <f>E26-F26</f>
        <v>1264</v>
      </c>
      <c r="H26" s="10">
        <v>232</v>
      </c>
      <c r="I26" s="10">
        <f>E26-H26</f>
        <v>1268</v>
      </c>
      <c r="J26" s="10">
        <v>148</v>
      </c>
      <c r="K26" s="10">
        <f>E26-J26</f>
        <v>1352</v>
      </c>
    </row>
    <row r="27" spans="1:11" x14ac:dyDescent="0.25">
      <c r="A27" s="3" t="s">
        <v>12</v>
      </c>
      <c r="B27" s="4" t="s">
        <v>13</v>
      </c>
      <c r="C27" s="2" t="s">
        <v>33</v>
      </c>
      <c r="D27" s="24">
        <v>10</v>
      </c>
      <c r="E27" s="30">
        <v>1512</v>
      </c>
      <c r="F27" s="27">
        <v>163</v>
      </c>
      <c r="G27" s="27">
        <f>E27-F27</f>
        <v>1349</v>
      </c>
      <c r="H27" s="27">
        <v>130</v>
      </c>
      <c r="I27" s="27">
        <f>E27-H27</f>
        <v>1382</v>
      </c>
      <c r="J27" s="27">
        <v>141</v>
      </c>
      <c r="K27" s="27">
        <f>E27-J27</f>
        <v>1371</v>
      </c>
    </row>
    <row r="28" spans="1:11" x14ac:dyDescent="0.25">
      <c r="A28" s="3" t="s">
        <v>14</v>
      </c>
      <c r="B28" s="4" t="s">
        <v>15</v>
      </c>
      <c r="C28" s="2" t="s">
        <v>33</v>
      </c>
      <c r="D28" s="25"/>
      <c r="E28" s="29"/>
      <c r="F28" s="28"/>
      <c r="G28" s="29"/>
      <c r="H28" s="28"/>
      <c r="I28" s="29"/>
      <c r="J28" s="28"/>
      <c r="K28" s="29"/>
    </row>
    <row r="29" spans="1:11" hidden="1" outlineLevel="1" x14ac:dyDescent="0.25">
      <c r="A29" s="3" t="s">
        <v>18</v>
      </c>
      <c r="B29" s="6" t="s">
        <v>17</v>
      </c>
      <c r="C29" s="2" t="s">
        <v>33</v>
      </c>
      <c r="D29" s="2">
        <v>6</v>
      </c>
      <c r="E29" s="9">
        <v>450</v>
      </c>
      <c r="F29" s="11">
        <f>172585/744*1.8</f>
        <v>417.54435483870969</v>
      </c>
      <c r="G29" s="11">
        <f t="shared" ref="G29:G32" si="6">E29-F29</f>
        <v>32.455645161290306</v>
      </c>
      <c r="H29" s="11"/>
      <c r="I29" s="11">
        <f t="shared" ref="I29:I31" si="7">G29-H29</f>
        <v>32.455645161290306</v>
      </c>
      <c r="J29" s="11"/>
      <c r="K29" s="11">
        <f t="shared" ref="K29:K31" si="8">I29-J29</f>
        <v>32.455645161290306</v>
      </c>
    </row>
    <row r="30" spans="1:11" hidden="1" outlineLevel="1" x14ac:dyDescent="0.25">
      <c r="A30" s="3" t="s">
        <v>19</v>
      </c>
      <c r="B30" s="6" t="s">
        <v>20</v>
      </c>
      <c r="C30" s="2">
        <v>400</v>
      </c>
      <c r="D30" s="2">
        <v>6</v>
      </c>
      <c r="E30" s="9">
        <v>250</v>
      </c>
      <c r="F30" s="11">
        <f>2458/744*2</f>
        <v>6.60752688172043</v>
      </c>
      <c r="G30" s="11">
        <f t="shared" si="6"/>
        <v>243.39247311827958</v>
      </c>
      <c r="H30" s="11"/>
      <c r="I30" s="11">
        <f t="shared" si="7"/>
        <v>243.39247311827958</v>
      </c>
      <c r="J30" s="11"/>
      <c r="K30" s="11">
        <f t="shared" si="8"/>
        <v>243.39247311827958</v>
      </c>
    </row>
    <row r="31" spans="1:11" hidden="1" outlineLevel="1" x14ac:dyDescent="0.25">
      <c r="A31" s="3" t="s">
        <v>22</v>
      </c>
      <c r="B31" s="6" t="s">
        <v>23</v>
      </c>
      <c r="C31" s="2">
        <v>630</v>
      </c>
      <c r="D31" s="2">
        <v>6</v>
      </c>
      <c r="E31" s="9">
        <v>500</v>
      </c>
      <c r="F31" s="11">
        <f>210891/744*1.7</f>
        <v>481.87459677419349</v>
      </c>
      <c r="G31" s="11">
        <f t="shared" si="6"/>
        <v>18.125403225806508</v>
      </c>
      <c r="H31" s="11"/>
      <c r="I31" s="11">
        <f t="shared" si="7"/>
        <v>18.125403225806508</v>
      </c>
      <c r="J31" s="11"/>
      <c r="K31" s="11">
        <f t="shared" si="8"/>
        <v>18.125403225806508</v>
      </c>
    </row>
    <row r="32" spans="1:11" ht="31.5" collapsed="1" x14ac:dyDescent="0.25">
      <c r="A32" s="3">
        <v>9</v>
      </c>
      <c r="B32" s="6" t="s">
        <v>35</v>
      </c>
      <c r="C32" s="2" t="s">
        <v>36</v>
      </c>
      <c r="D32" s="2">
        <v>6</v>
      </c>
      <c r="E32" s="9">
        <v>900</v>
      </c>
      <c r="F32" s="10">
        <v>28</v>
      </c>
      <c r="G32" s="10">
        <f t="shared" si="6"/>
        <v>872</v>
      </c>
      <c r="H32" s="10">
        <v>19</v>
      </c>
      <c r="I32" s="10">
        <f>E32-H32</f>
        <v>881</v>
      </c>
      <c r="J32" s="10">
        <v>760</v>
      </c>
      <c r="K32" s="10">
        <f>E32-J32</f>
        <v>140</v>
      </c>
    </row>
    <row r="33" spans="1:11" x14ac:dyDescent="0.25">
      <c r="A33" s="68" t="s">
        <v>69</v>
      </c>
      <c r="B33" s="69"/>
      <c r="C33" s="69"/>
      <c r="D33" s="69"/>
      <c r="E33" s="69"/>
      <c r="F33" s="69"/>
      <c r="G33" s="69"/>
      <c r="H33" s="69"/>
      <c r="I33" s="69"/>
      <c r="J33" s="69"/>
      <c r="K33" s="70"/>
    </row>
    <row r="34" spans="1:11" x14ac:dyDescent="0.25">
      <c r="A34" s="20"/>
      <c r="B34" s="21"/>
      <c r="C34" s="21"/>
      <c r="D34" s="21"/>
      <c r="E34" s="21"/>
      <c r="F34" s="66" t="s">
        <v>70</v>
      </c>
      <c r="G34" s="67"/>
      <c r="H34" s="36" t="s">
        <v>71</v>
      </c>
      <c r="I34" s="37"/>
      <c r="J34" s="77" t="s">
        <v>72</v>
      </c>
      <c r="K34" s="78"/>
    </row>
    <row r="35" spans="1:11" x14ac:dyDescent="0.25">
      <c r="A35" s="3" t="s">
        <v>0</v>
      </c>
      <c r="B35" s="4" t="s">
        <v>1</v>
      </c>
      <c r="C35" s="2" t="s">
        <v>31</v>
      </c>
      <c r="D35" s="24">
        <v>6</v>
      </c>
      <c r="E35" s="30">
        <v>2470</v>
      </c>
      <c r="F35" s="27">
        <v>390</v>
      </c>
      <c r="G35" s="27">
        <f>E35-F35</f>
        <v>2080</v>
      </c>
      <c r="H35" s="27">
        <v>400</v>
      </c>
      <c r="I35" s="27">
        <f>E35-H35</f>
        <v>2070</v>
      </c>
      <c r="J35" s="27">
        <v>410</v>
      </c>
      <c r="K35" s="27">
        <f>E35-J35</f>
        <v>2060</v>
      </c>
    </row>
    <row r="36" spans="1:11" x14ac:dyDescent="0.25">
      <c r="A36" s="3" t="s">
        <v>2</v>
      </c>
      <c r="B36" s="4" t="s">
        <v>3</v>
      </c>
      <c r="C36" s="2" t="s">
        <v>32</v>
      </c>
      <c r="D36" s="26"/>
      <c r="E36" s="31"/>
      <c r="F36" s="33"/>
      <c r="G36" s="31">
        <f t="shared" ref="G36:K39" si="9">E36-F36</f>
        <v>0</v>
      </c>
      <c r="H36" s="33"/>
      <c r="I36" s="31">
        <f t="shared" si="9"/>
        <v>0</v>
      </c>
      <c r="J36" s="33"/>
      <c r="K36" s="31">
        <f t="shared" si="9"/>
        <v>0</v>
      </c>
    </row>
    <row r="37" spans="1:11" x14ac:dyDescent="0.25">
      <c r="A37" s="3" t="s">
        <v>4</v>
      </c>
      <c r="B37" s="4" t="s">
        <v>5</v>
      </c>
      <c r="C37" s="2">
        <v>400</v>
      </c>
      <c r="D37" s="26"/>
      <c r="E37" s="31"/>
      <c r="F37" s="33"/>
      <c r="G37" s="31">
        <f t="shared" si="9"/>
        <v>0</v>
      </c>
      <c r="H37" s="33"/>
      <c r="I37" s="31">
        <f t="shared" si="9"/>
        <v>0</v>
      </c>
      <c r="J37" s="33"/>
      <c r="K37" s="31">
        <f t="shared" si="9"/>
        <v>0</v>
      </c>
    </row>
    <row r="38" spans="1:11" x14ac:dyDescent="0.25">
      <c r="A38" s="3" t="s">
        <v>6</v>
      </c>
      <c r="B38" s="4" t="s">
        <v>7</v>
      </c>
      <c r="C38" s="2">
        <v>400</v>
      </c>
      <c r="D38" s="26"/>
      <c r="E38" s="31"/>
      <c r="F38" s="33"/>
      <c r="G38" s="31">
        <f t="shared" si="9"/>
        <v>0</v>
      </c>
      <c r="H38" s="33"/>
      <c r="I38" s="31">
        <f t="shared" si="9"/>
        <v>0</v>
      </c>
      <c r="J38" s="33"/>
      <c r="K38" s="31">
        <f t="shared" si="9"/>
        <v>0</v>
      </c>
    </row>
    <row r="39" spans="1:11" x14ac:dyDescent="0.25">
      <c r="A39" s="3" t="s">
        <v>8</v>
      </c>
      <c r="B39" s="4" t="s">
        <v>9</v>
      </c>
      <c r="C39" s="2">
        <v>320</v>
      </c>
      <c r="D39" s="25"/>
      <c r="E39" s="29"/>
      <c r="F39" s="28"/>
      <c r="G39" s="29">
        <f t="shared" si="9"/>
        <v>0</v>
      </c>
      <c r="H39" s="28"/>
      <c r="I39" s="29">
        <f t="shared" si="9"/>
        <v>0</v>
      </c>
      <c r="J39" s="28"/>
      <c r="K39" s="29">
        <f t="shared" si="9"/>
        <v>0</v>
      </c>
    </row>
    <row r="40" spans="1:11" ht="31.5" x14ac:dyDescent="0.25">
      <c r="A40" s="3" t="s">
        <v>10</v>
      </c>
      <c r="B40" s="4" t="s">
        <v>60</v>
      </c>
      <c r="C40" s="2" t="s">
        <v>61</v>
      </c>
      <c r="D40" s="2">
        <v>6</v>
      </c>
      <c r="E40" s="9">
        <v>1500</v>
      </c>
      <c r="F40" s="10">
        <v>279</v>
      </c>
      <c r="G40" s="10">
        <f>E40-F40</f>
        <v>1221</v>
      </c>
      <c r="H40" s="10">
        <v>211</v>
      </c>
      <c r="I40" s="10">
        <f>E40-H40</f>
        <v>1289</v>
      </c>
      <c r="J40" s="10">
        <v>330</v>
      </c>
      <c r="K40" s="10">
        <f>E40-J40</f>
        <v>1170</v>
      </c>
    </row>
    <row r="41" spans="1:11" x14ac:dyDescent="0.25">
      <c r="A41" s="3" t="s">
        <v>12</v>
      </c>
      <c r="B41" s="4" t="s">
        <v>13</v>
      </c>
      <c r="C41" s="2" t="s">
        <v>33</v>
      </c>
      <c r="D41" s="24">
        <v>10</v>
      </c>
      <c r="E41" s="30">
        <v>1512</v>
      </c>
      <c r="F41" s="27">
        <v>158</v>
      </c>
      <c r="G41" s="27">
        <f>E41-F41</f>
        <v>1354</v>
      </c>
      <c r="H41" s="27">
        <v>107</v>
      </c>
      <c r="I41" s="27">
        <f>E41-H41</f>
        <v>1405</v>
      </c>
      <c r="J41" s="27">
        <v>211</v>
      </c>
      <c r="K41" s="27">
        <f>E41-J41</f>
        <v>1301</v>
      </c>
    </row>
    <row r="42" spans="1:11" x14ac:dyDescent="0.25">
      <c r="A42" s="3" t="s">
        <v>14</v>
      </c>
      <c r="B42" s="4" t="s">
        <v>15</v>
      </c>
      <c r="C42" s="2" t="s">
        <v>33</v>
      </c>
      <c r="D42" s="25"/>
      <c r="E42" s="29"/>
      <c r="F42" s="28"/>
      <c r="G42" s="29"/>
      <c r="H42" s="28"/>
      <c r="I42" s="29"/>
      <c r="J42" s="28"/>
      <c r="K42" s="29"/>
    </row>
    <row r="43" spans="1:11" hidden="1" outlineLevel="1" x14ac:dyDescent="0.25">
      <c r="A43" s="3" t="s">
        <v>18</v>
      </c>
      <c r="B43" s="6" t="s">
        <v>17</v>
      </c>
      <c r="C43" s="2" t="s">
        <v>33</v>
      </c>
      <c r="D43" s="2">
        <v>6</v>
      </c>
      <c r="E43" s="9">
        <v>450</v>
      </c>
      <c r="F43" s="11"/>
      <c r="G43" s="11">
        <f t="shared" ref="G43:K46" si="10">E43-F43</f>
        <v>450</v>
      </c>
      <c r="H43" s="11"/>
      <c r="I43" s="11">
        <f t="shared" si="10"/>
        <v>450</v>
      </c>
      <c r="J43" s="11"/>
      <c r="K43" s="11">
        <f t="shared" si="10"/>
        <v>450</v>
      </c>
    </row>
    <row r="44" spans="1:11" hidden="1" outlineLevel="1" x14ac:dyDescent="0.25">
      <c r="A44" s="3" t="s">
        <v>19</v>
      </c>
      <c r="B44" s="6" t="s">
        <v>20</v>
      </c>
      <c r="C44" s="2">
        <v>400</v>
      </c>
      <c r="D44" s="2">
        <v>6</v>
      </c>
      <c r="E44" s="9">
        <v>250</v>
      </c>
      <c r="F44" s="11"/>
      <c r="G44" s="11">
        <f t="shared" si="10"/>
        <v>250</v>
      </c>
      <c r="H44" s="11"/>
      <c r="I44" s="11">
        <f t="shared" si="10"/>
        <v>250</v>
      </c>
      <c r="J44" s="11"/>
      <c r="K44" s="11">
        <f t="shared" si="10"/>
        <v>250</v>
      </c>
    </row>
    <row r="45" spans="1:11" hidden="1" outlineLevel="1" x14ac:dyDescent="0.25">
      <c r="A45" s="3" t="s">
        <v>22</v>
      </c>
      <c r="B45" s="6" t="s">
        <v>23</v>
      </c>
      <c r="C45" s="2">
        <v>630</v>
      </c>
      <c r="D45" s="2">
        <v>6</v>
      </c>
      <c r="E45" s="9">
        <v>500</v>
      </c>
      <c r="F45" s="11"/>
      <c r="G45" s="11">
        <f t="shared" si="10"/>
        <v>500</v>
      </c>
      <c r="H45" s="11"/>
      <c r="I45" s="11">
        <f t="shared" si="10"/>
        <v>500</v>
      </c>
      <c r="J45" s="11"/>
      <c r="K45" s="11">
        <f t="shared" si="10"/>
        <v>500</v>
      </c>
    </row>
    <row r="46" spans="1:11" ht="31.5" collapsed="1" x14ac:dyDescent="0.25">
      <c r="A46" s="3">
        <v>9</v>
      </c>
      <c r="B46" s="6" t="s">
        <v>35</v>
      </c>
      <c r="C46" s="2" t="s">
        <v>36</v>
      </c>
      <c r="D46" s="2">
        <v>6</v>
      </c>
      <c r="E46" s="9">
        <v>900</v>
      </c>
      <c r="F46" s="10">
        <v>800</v>
      </c>
      <c r="G46" s="10">
        <f t="shared" si="10"/>
        <v>100</v>
      </c>
      <c r="H46" s="10">
        <v>19</v>
      </c>
      <c r="I46" s="10">
        <f>E46-H46</f>
        <v>881</v>
      </c>
      <c r="J46" s="10">
        <v>39</v>
      </c>
      <c r="K46" s="10">
        <f>E46-J46</f>
        <v>861</v>
      </c>
    </row>
    <row r="47" spans="1:11" x14ac:dyDescent="0.25">
      <c r="A47" s="68" t="s">
        <v>74</v>
      </c>
      <c r="B47" s="69"/>
      <c r="C47" s="69"/>
      <c r="D47" s="69"/>
      <c r="E47" s="69"/>
      <c r="F47" s="69"/>
      <c r="G47" s="69"/>
      <c r="H47" s="69"/>
      <c r="I47" s="69"/>
      <c r="J47" s="69"/>
      <c r="K47" s="70"/>
    </row>
    <row r="48" spans="1:11" x14ac:dyDescent="0.25">
      <c r="A48" s="20"/>
      <c r="B48" s="21"/>
      <c r="C48" s="21"/>
      <c r="D48" s="21"/>
      <c r="E48" s="21"/>
      <c r="F48" s="66" t="s">
        <v>75</v>
      </c>
      <c r="G48" s="67"/>
      <c r="H48" s="36" t="s">
        <v>76</v>
      </c>
      <c r="I48" s="37"/>
      <c r="J48" s="77" t="s">
        <v>77</v>
      </c>
      <c r="K48" s="78"/>
    </row>
    <row r="49" spans="1:11" x14ac:dyDescent="0.25">
      <c r="A49" s="3" t="s">
        <v>0</v>
      </c>
      <c r="B49" s="4" t="s">
        <v>1</v>
      </c>
      <c r="C49" s="2" t="s">
        <v>31</v>
      </c>
      <c r="D49" s="24">
        <v>6</v>
      </c>
      <c r="E49" s="30">
        <v>2470</v>
      </c>
      <c r="F49" s="27">
        <v>457</v>
      </c>
      <c r="G49" s="27">
        <f>E49-F49</f>
        <v>2013</v>
      </c>
      <c r="H49" s="27">
        <v>448</v>
      </c>
      <c r="I49" s="27">
        <f>E49-H49</f>
        <v>2022</v>
      </c>
      <c r="J49" s="27">
        <v>513</v>
      </c>
      <c r="K49" s="27">
        <f>E49-J49</f>
        <v>1957</v>
      </c>
    </row>
    <row r="50" spans="1:11" x14ac:dyDescent="0.25">
      <c r="A50" s="3" t="s">
        <v>2</v>
      </c>
      <c r="B50" s="4" t="s">
        <v>3</v>
      </c>
      <c r="C50" s="2" t="s">
        <v>32</v>
      </c>
      <c r="D50" s="26"/>
      <c r="E50" s="31"/>
      <c r="F50" s="33"/>
      <c r="G50" s="31">
        <f t="shared" ref="G50:G53" si="11">E50-F50</f>
        <v>0</v>
      </c>
      <c r="H50" s="33"/>
      <c r="I50" s="31">
        <f t="shared" ref="I50:I53" si="12">G50-H50</f>
        <v>0</v>
      </c>
      <c r="J50" s="33"/>
      <c r="K50" s="31">
        <f t="shared" ref="K50:K53" si="13">I50-J50</f>
        <v>0</v>
      </c>
    </row>
    <row r="51" spans="1:11" x14ac:dyDescent="0.25">
      <c r="A51" s="3" t="s">
        <v>4</v>
      </c>
      <c r="B51" s="4" t="s">
        <v>5</v>
      </c>
      <c r="C51" s="2">
        <v>400</v>
      </c>
      <c r="D51" s="26"/>
      <c r="E51" s="31"/>
      <c r="F51" s="33"/>
      <c r="G51" s="31">
        <f t="shared" si="11"/>
        <v>0</v>
      </c>
      <c r="H51" s="33"/>
      <c r="I51" s="31">
        <f t="shared" si="12"/>
        <v>0</v>
      </c>
      <c r="J51" s="33"/>
      <c r="K51" s="31">
        <f t="shared" si="13"/>
        <v>0</v>
      </c>
    </row>
    <row r="52" spans="1:11" x14ac:dyDescent="0.25">
      <c r="A52" s="3" t="s">
        <v>6</v>
      </c>
      <c r="B52" s="4" t="s">
        <v>7</v>
      </c>
      <c r="C52" s="2">
        <v>400</v>
      </c>
      <c r="D52" s="26"/>
      <c r="E52" s="31"/>
      <c r="F52" s="33"/>
      <c r="G52" s="31">
        <f t="shared" si="11"/>
        <v>0</v>
      </c>
      <c r="H52" s="33"/>
      <c r="I52" s="31">
        <f t="shared" si="12"/>
        <v>0</v>
      </c>
      <c r="J52" s="33"/>
      <c r="K52" s="31">
        <f t="shared" si="13"/>
        <v>0</v>
      </c>
    </row>
    <row r="53" spans="1:11" x14ac:dyDescent="0.25">
      <c r="A53" s="3" t="s">
        <v>8</v>
      </c>
      <c r="B53" s="4" t="s">
        <v>9</v>
      </c>
      <c r="C53" s="2">
        <v>320</v>
      </c>
      <c r="D53" s="25"/>
      <c r="E53" s="29"/>
      <c r="F53" s="28"/>
      <c r="G53" s="29">
        <f t="shared" si="11"/>
        <v>0</v>
      </c>
      <c r="H53" s="28"/>
      <c r="I53" s="29">
        <f t="shared" si="12"/>
        <v>0</v>
      </c>
      <c r="J53" s="28"/>
      <c r="K53" s="29">
        <f t="shared" si="13"/>
        <v>0</v>
      </c>
    </row>
    <row r="54" spans="1:11" ht="31.5" x14ac:dyDescent="0.25">
      <c r="A54" s="3" t="s">
        <v>10</v>
      </c>
      <c r="B54" s="4" t="s">
        <v>60</v>
      </c>
      <c r="C54" s="2" t="s">
        <v>61</v>
      </c>
      <c r="D54" s="2">
        <v>6</v>
      </c>
      <c r="E54" s="9">
        <v>1500</v>
      </c>
      <c r="F54" s="10">
        <v>563</v>
      </c>
      <c r="G54" s="10">
        <f>E54-F54</f>
        <v>937</v>
      </c>
      <c r="H54" s="10">
        <v>511</v>
      </c>
      <c r="I54" s="10">
        <f>E54-H54</f>
        <v>989</v>
      </c>
      <c r="J54" s="10">
        <v>698</v>
      </c>
      <c r="K54" s="10">
        <f>E54-J54</f>
        <v>802</v>
      </c>
    </row>
    <row r="55" spans="1:11" x14ac:dyDescent="0.25">
      <c r="A55" s="3" t="s">
        <v>12</v>
      </c>
      <c r="B55" s="4" t="s">
        <v>13</v>
      </c>
      <c r="C55" s="2" t="s">
        <v>33</v>
      </c>
      <c r="D55" s="24">
        <v>10</v>
      </c>
      <c r="E55" s="30">
        <v>1512</v>
      </c>
      <c r="F55" s="27">
        <v>491</v>
      </c>
      <c r="G55" s="27">
        <f>E55-F55</f>
        <v>1021</v>
      </c>
      <c r="H55" s="27">
        <v>620</v>
      </c>
      <c r="I55" s="27">
        <f>E55-H55</f>
        <v>892</v>
      </c>
      <c r="J55" s="27">
        <v>757</v>
      </c>
      <c r="K55" s="27">
        <f>E55-J55</f>
        <v>755</v>
      </c>
    </row>
    <row r="56" spans="1:11" x14ac:dyDescent="0.25">
      <c r="A56" s="3" t="s">
        <v>14</v>
      </c>
      <c r="B56" s="4" t="s">
        <v>15</v>
      </c>
      <c r="C56" s="2" t="s">
        <v>33</v>
      </c>
      <c r="D56" s="25"/>
      <c r="E56" s="29"/>
      <c r="F56" s="28"/>
      <c r="G56" s="29"/>
      <c r="H56" s="28"/>
      <c r="I56" s="29"/>
      <c r="J56" s="28"/>
      <c r="K56" s="29"/>
    </row>
    <row r="57" spans="1:11" hidden="1" outlineLevel="1" x14ac:dyDescent="0.25">
      <c r="A57" s="3" t="s">
        <v>18</v>
      </c>
      <c r="B57" s="6" t="s">
        <v>17</v>
      </c>
      <c r="C57" s="2" t="s">
        <v>33</v>
      </c>
      <c r="D57" s="2">
        <v>6</v>
      </c>
      <c r="E57" s="9">
        <v>450</v>
      </c>
      <c r="F57" s="11"/>
      <c r="G57" s="11">
        <f t="shared" ref="G57:G60" si="14">E57-F57</f>
        <v>450</v>
      </c>
      <c r="H57" s="11"/>
      <c r="I57" s="11">
        <f t="shared" ref="I57:I60" si="15">G57-H57</f>
        <v>450</v>
      </c>
      <c r="J57" s="11"/>
      <c r="K57" s="11">
        <f t="shared" ref="K57:K60" si="16">I57-J57</f>
        <v>450</v>
      </c>
    </row>
    <row r="58" spans="1:11" hidden="1" outlineLevel="1" x14ac:dyDescent="0.25">
      <c r="A58" s="3" t="s">
        <v>19</v>
      </c>
      <c r="B58" s="6" t="s">
        <v>20</v>
      </c>
      <c r="C58" s="2">
        <v>400</v>
      </c>
      <c r="D58" s="2">
        <v>6</v>
      </c>
      <c r="E58" s="9">
        <v>250</v>
      </c>
      <c r="F58" s="11"/>
      <c r="G58" s="11">
        <f t="shared" si="14"/>
        <v>250</v>
      </c>
      <c r="H58" s="11"/>
      <c r="I58" s="11">
        <f t="shared" si="15"/>
        <v>250</v>
      </c>
      <c r="J58" s="11"/>
      <c r="K58" s="11">
        <f t="shared" si="16"/>
        <v>250</v>
      </c>
    </row>
    <row r="59" spans="1:11" hidden="1" outlineLevel="1" x14ac:dyDescent="0.25">
      <c r="A59" s="3" t="s">
        <v>22</v>
      </c>
      <c r="B59" s="6" t="s">
        <v>23</v>
      </c>
      <c r="C59" s="2">
        <v>630</v>
      </c>
      <c r="D59" s="2">
        <v>6</v>
      </c>
      <c r="E59" s="9">
        <v>500</v>
      </c>
      <c r="F59" s="11"/>
      <c r="G59" s="11">
        <f t="shared" si="14"/>
        <v>500</v>
      </c>
      <c r="H59" s="11"/>
      <c r="I59" s="11">
        <f t="shared" si="15"/>
        <v>500</v>
      </c>
      <c r="J59" s="11"/>
      <c r="K59" s="11">
        <f t="shared" si="16"/>
        <v>500</v>
      </c>
    </row>
    <row r="60" spans="1:11" ht="31.5" collapsed="1" x14ac:dyDescent="0.25">
      <c r="A60" s="3">
        <v>9</v>
      </c>
      <c r="B60" s="6" t="s">
        <v>35</v>
      </c>
      <c r="C60" s="2" t="s">
        <v>36</v>
      </c>
      <c r="D60" s="2">
        <v>6</v>
      </c>
      <c r="E60" s="9">
        <v>900</v>
      </c>
      <c r="F60" s="10">
        <v>846</v>
      </c>
      <c r="G60" s="10">
        <f t="shared" si="14"/>
        <v>54</v>
      </c>
      <c r="H60" s="10">
        <v>853</v>
      </c>
      <c r="I60" s="10">
        <f>E60-H60</f>
        <v>47</v>
      </c>
      <c r="J60" s="10">
        <v>841</v>
      </c>
      <c r="K60" s="10">
        <f>E60-J60</f>
        <v>59</v>
      </c>
    </row>
  </sheetData>
  <mergeCells count="83">
    <mergeCell ref="I55:I56"/>
    <mergeCell ref="J55:J56"/>
    <mergeCell ref="K55:K56"/>
    <mergeCell ref="D55:D56"/>
    <mergeCell ref="E55:E56"/>
    <mergeCell ref="F55:F56"/>
    <mergeCell ref="G55:G56"/>
    <mergeCell ref="H55:H56"/>
    <mergeCell ref="A47:K47"/>
    <mergeCell ref="F48:G48"/>
    <mergeCell ref="H48:I48"/>
    <mergeCell ref="J48:K48"/>
    <mergeCell ref="D49:D53"/>
    <mergeCell ref="E49:E53"/>
    <mergeCell ref="F49:F53"/>
    <mergeCell ref="G49:G53"/>
    <mergeCell ref="H49:H53"/>
    <mergeCell ref="I49:I53"/>
    <mergeCell ref="J49:J53"/>
    <mergeCell ref="K49:K53"/>
    <mergeCell ref="A33:K33"/>
    <mergeCell ref="F34:G34"/>
    <mergeCell ref="H34:I34"/>
    <mergeCell ref="J34:K34"/>
    <mergeCell ref="A20:E20"/>
    <mergeCell ref="D27:D28"/>
    <mergeCell ref="J35:J39"/>
    <mergeCell ref="K35:K39"/>
    <mergeCell ref="D41:D42"/>
    <mergeCell ref="E41:E42"/>
    <mergeCell ref="F41:F42"/>
    <mergeCell ref="G41:G42"/>
    <mergeCell ref="H41:H42"/>
    <mergeCell ref="I41:I42"/>
    <mergeCell ref="J41:J42"/>
    <mergeCell ref="K41:K42"/>
    <mergeCell ref="D35:D39"/>
    <mergeCell ref="E35:E39"/>
    <mergeCell ref="F35:F39"/>
    <mergeCell ref="G35:G39"/>
    <mergeCell ref="H35:H39"/>
    <mergeCell ref="I35:I39"/>
    <mergeCell ref="A19:K19"/>
    <mergeCell ref="F20:G20"/>
    <mergeCell ref="H20:I20"/>
    <mergeCell ref="J20:K20"/>
    <mergeCell ref="H6:I6"/>
    <mergeCell ref="J6:K6"/>
    <mergeCell ref="D13:D14"/>
    <mergeCell ref="E13:E14"/>
    <mergeCell ref="F13:F14"/>
    <mergeCell ref="G13:G14"/>
    <mergeCell ref="H13:H14"/>
    <mergeCell ref="I13:I14"/>
    <mergeCell ref="J13:J14"/>
    <mergeCell ref="K13:K14"/>
    <mergeCell ref="D7:D11"/>
    <mergeCell ref="E7:E11"/>
    <mergeCell ref="D21:D25"/>
    <mergeCell ref="K21:K25"/>
    <mergeCell ref="E27:E28"/>
    <mergeCell ref="F27:F28"/>
    <mergeCell ref="G27:G28"/>
    <mergeCell ref="H27:H28"/>
    <mergeCell ref="I27:I28"/>
    <mergeCell ref="J27:J28"/>
    <mergeCell ref="K27:K28"/>
    <mergeCell ref="E21:E25"/>
    <mergeCell ref="F21:F25"/>
    <mergeCell ref="G21:G25"/>
    <mergeCell ref="H21:H25"/>
    <mergeCell ref="I21:I25"/>
    <mergeCell ref="J21:J25"/>
    <mergeCell ref="K7:K11"/>
    <mergeCell ref="F6:G6"/>
    <mergeCell ref="A1:K1"/>
    <mergeCell ref="A2:K2"/>
    <mergeCell ref="F7:F11"/>
    <mergeCell ref="G7:G11"/>
    <mergeCell ref="H7:H11"/>
    <mergeCell ref="I7:I11"/>
    <mergeCell ref="J7:J11"/>
    <mergeCell ref="A5:K5"/>
  </mergeCells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1 кв.</vt:lpstr>
      <vt:lpstr>2 кв. </vt:lpstr>
      <vt:lpstr>3 </vt:lpstr>
      <vt:lpstr>3 кв.</vt:lpstr>
      <vt:lpstr>4 кв. </vt:lpstr>
      <vt:lpstr>3 кв. 2016</vt:lpstr>
      <vt:lpstr>4 кв. 2-016</vt:lpstr>
      <vt:lpstr>Общ</vt:lpstr>
      <vt:lpstr>'1 кв.'!Область_печати</vt:lpstr>
      <vt:lpstr>'2 кв. '!Область_печати</vt:lpstr>
      <vt:lpstr>'3 '!Область_печати</vt:lpstr>
      <vt:lpstr>'3 кв.'!Область_печати</vt:lpstr>
      <vt:lpstr>'4 кв. '!Область_печати</vt:lpstr>
      <vt:lpstr>Общ!Область_печати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2019-12-12T09:16:14Z</cp:lastPrinted>
  <dcterms:created xsi:type="dcterms:W3CDTF">2016-02-25T15:45:55Z</dcterms:created>
  <dcterms:modified xsi:type="dcterms:W3CDTF">2020-01-23T14:19:57Z</dcterms:modified>
</cp:coreProperties>
</file>