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G7" i="1" l="1"/>
  <c r="EH7" i="1"/>
  <c r="EI7" i="1"/>
  <c r="EJ7" i="1"/>
  <c r="EG8" i="1"/>
  <c r="EH8" i="1"/>
  <c r="EI8" i="1"/>
  <c r="EJ8" i="1"/>
  <c r="EG9" i="1"/>
  <c r="EH9" i="1"/>
  <c r="EI9" i="1"/>
  <c r="EJ9" i="1"/>
  <c r="EG10" i="1"/>
  <c r="EH10" i="1"/>
  <c r="EI10" i="1"/>
  <c r="EJ10" i="1"/>
  <c r="EG11" i="1"/>
  <c r="EH11" i="1"/>
  <c r="EJ11" i="1"/>
  <c r="EG12" i="1"/>
  <c r="EH12" i="1"/>
  <c r="EJ12" i="1"/>
  <c r="EG13" i="1"/>
  <c r="EH13" i="1"/>
  <c r="EI13" i="1"/>
  <c r="EJ13" i="1"/>
  <c r="EJ6" i="1"/>
  <c r="EI6" i="1"/>
  <c r="EH6" i="1"/>
  <c r="EG6" i="1"/>
  <c r="EO13" i="1"/>
  <c r="EN13" i="1"/>
  <c r="EM13" i="1"/>
  <c r="EL13" i="1"/>
  <c r="EO12" i="1"/>
  <c r="EN12" i="1"/>
  <c r="EM12" i="1"/>
  <c r="EL12" i="1"/>
  <c r="EO11" i="1"/>
  <c r="EN11" i="1"/>
  <c r="EM11" i="1"/>
  <c r="EL11" i="1"/>
  <c r="EO9" i="1"/>
  <c r="EN9" i="1"/>
  <c r="EM9" i="1"/>
  <c r="EK9" i="1" s="1"/>
  <c r="EL9" i="1"/>
  <c r="EO8" i="1"/>
  <c r="EN8" i="1"/>
  <c r="EM8" i="1"/>
  <c r="EK8" i="1" s="1"/>
  <c r="EL8" i="1"/>
  <c r="EO7" i="1"/>
  <c r="EN7" i="1"/>
  <c r="EM7" i="1"/>
  <c r="EK7" i="1" s="1"/>
  <c r="EK6" i="1" s="1"/>
  <c r="EL7" i="1"/>
  <c r="EK12" i="1"/>
  <c r="EK11" i="1"/>
  <c r="EK10" i="1"/>
  <c r="EF9" i="1"/>
  <c r="EF8" i="1"/>
  <c r="EF7" i="1"/>
  <c r="DX11" i="1"/>
  <c r="DZ12" i="1"/>
  <c r="DU12" i="1"/>
  <c r="DT12" i="1" s="1"/>
  <c r="DZ11" i="1"/>
  <c r="DU11" i="1"/>
  <c r="ED10" i="1"/>
  <c r="EC10" i="1"/>
  <c r="EB10" i="1"/>
  <c r="EA10" i="1"/>
  <c r="DZ10" i="1"/>
  <c r="DZ9" i="1"/>
  <c r="DU9" i="1"/>
  <c r="DZ8" i="1"/>
  <c r="DZ6" i="1" s="1"/>
  <c r="DZ13" i="1" s="1"/>
  <c r="DU8" i="1"/>
  <c r="DT8" i="1"/>
  <c r="DZ7" i="1"/>
  <c r="DU7" i="1"/>
  <c r="ED6" i="1"/>
  <c r="EC6" i="1"/>
  <c r="EB6" i="1"/>
  <c r="EA6" i="1"/>
  <c r="DM11" i="1"/>
  <c r="DJ11" i="1" s="1"/>
  <c r="DO12" i="1"/>
  <c r="DJ12" i="1"/>
  <c r="DO11" i="1"/>
  <c r="DS10" i="1"/>
  <c r="DR10" i="1"/>
  <c r="DQ10" i="1"/>
  <c r="DP10" i="1"/>
  <c r="DO9" i="1"/>
  <c r="DJ9" i="1"/>
  <c r="DO8" i="1"/>
  <c r="DJ8" i="1"/>
  <c r="DI8" i="1" s="1"/>
  <c r="DO7" i="1"/>
  <c r="DJ7" i="1"/>
  <c r="DS6" i="1"/>
  <c r="DR6" i="1"/>
  <c r="DQ6" i="1"/>
  <c r="DP6" i="1"/>
  <c r="DB11" i="1"/>
  <c r="DD12" i="1"/>
  <c r="CY12" i="1"/>
  <c r="DD11" i="1"/>
  <c r="CY11" i="1"/>
  <c r="DH10" i="1"/>
  <c r="DG10" i="1"/>
  <c r="DF10" i="1"/>
  <c r="DE10" i="1"/>
  <c r="DD10" i="1"/>
  <c r="DD9" i="1"/>
  <c r="CY9" i="1"/>
  <c r="DD8" i="1"/>
  <c r="CY8" i="1"/>
  <c r="CX8" i="1" s="1"/>
  <c r="DD7" i="1"/>
  <c r="CY7" i="1"/>
  <c r="DH6" i="1"/>
  <c r="DG6" i="1"/>
  <c r="DF6" i="1"/>
  <c r="DE6" i="1"/>
  <c r="CQ11" i="1"/>
  <c r="CN11" i="1" s="1"/>
  <c r="CS12" i="1"/>
  <c r="CN12" i="1"/>
  <c r="CS11" i="1"/>
  <c r="CS10" i="1" s="1"/>
  <c r="CW10" i="1"/>
  <c r="CV10" i="1"/>
  <c r="CU10" i="1"/>
  <c r="CT10" i="1"/>
  <c r="CS9" i="1"/>
  <c r="CN9" i="1"/>
  <c r="CS8" i="1"/>
  <c r="CN8" i="1"/>
  <c r="CM8" i="1" s="1"/>
  <c r="CS7" i="1"/>
  <c r="CN7" i="1"/>
  <c r="CW6" i="1"/>
  <c r="CV6" i="1"/>
  <c r="CU6" i="1"/>
  <c r="CT6" i="1"/>
  <c r="CF11" i="1"/>
  <c r="CH12" i="1"/>
  <c r="CC12" i="1"/>
  <c r="CH11" i="1"/>
  <c r="CH10" i="1" s="1"/>
  <c r="CC11" i="1"/>
  <c r="CL10" i="1"/>
  <c r="CK10" i="1"/>
  <c r="CJ10" i="1"/>
  <c r="CI10" i="1"/>
  <c r="CH9" i="1"/>
  <c r="CC9" i="1"/>
  <c r="CH8" i="1"/>
  <c r="CC8" i="1"/>
  <c r="CH7" i="1"/>
  <c r="CH6" i="1" s="1"/>
  <c r="CC7" i="1"/>
  <c r="CL6" i="1"/>
  <c r="CK6" i="1"/>
  <c r="CJ6" i="1"/>
  <c r="CI6" i="1"/>
  <c r="BU11" i="1"/>
  <c r="BR11" i="1" s="1"/>
  <c r="BW12" i="1"/>
  <c r="BR12" i="1"/>
  <c r="BQ12" i="1" s="1"/>
  <c r="BW11" i="1"/>
  <c r="CA10" i="1"/>
  <c r="BZ10" i="1"/>
  <c r="BY10" i="1"/>
  <c r="BX10" i="1"/>
  <c r="BW10" i="1"/>
  <c r="BW9" i="1"/>
  <c r="BR9" i="1"/>
  <c r="BW8" i="1"/>
  <c r="BR8" i="1"/>
  <c r="BQ8" i="1" s="1"/>
  <c r="BW7" i="1"/>
  <c r="BR7" i="1"/>
  <c r="CA6" i="1"/>
  <c r="BZ6" i="1"/>
  <c r="BY6" i="1"/>
  <c r="BX6" i="1"/>
  <c r="BW6" i="1"/>
  <c r="BW13" i="1" s="1"/>
  <c r="AY12" i="1"/>
  <c r="AV12" i="1" s="1"/>
  <c r="BJ11" i="1"/>
  <c r="BL12" i="1"/>
  <c r="BG12" i="1"/>
  <c r="BL11" i="1"/>
  <c r="BG11" i="1"/>
  <c r="BP10" i="1"/>
  <c r="BO10" i="1"/>
  <c r="BN10" i="1"/>
  <c r="BM10" i="1"/>
  <c r="BL9" i="1"/>
  <c r="BG9" i="1"/>
  <c r="BL8" i="1"/>
  <c r="BG8" i="1"/>
  <c r="BL7" i="1"/>
  <c r="BL6" i="1" s="1"/>
  <c r="BG7" i="1"/>
  <c r="BP6" i="1"/>
  <c r="BO6" i="1"/>
  <c r="BN6" i="1"/>
  <c r="BM6" i="1"/>
  <c r="BG6" i="1"/>
  <c r="AY11" i="1"/>
  <c r="BA12" i="1"/>
  <c r="BA11" i="1"/>
  <c r="AV11" i="1"/>
  <c r="AU11" i="1" s="1"/>
  <c r="BE10" i="1"/>
  <c r="BD10" i="1"/>
  <c r="BC10" i="1"/>
  <c r="BB10" i="1"/>
  <c r="BA9" i="1"/>
  <c r="AV9" i="1"/>
  <c r="BA8" i="1"/>
  <c r="AV8" i="1"/>
  <c r="BA7" i="1"/>
  <c r="BA6" i="1" s="1"/>
  <c r="AV7" i="1"/>
  <c r="AU7" i="1" s="1"/>
  <c r="BE6" i="1"/>
  <c r="BD6" i="1"/>
  <c r="BC6" i="1"/>
  <c r="BB6" i="1"/>
  <c r="AN12" i="1"/>
  <c r="AK12" i="1" s="1"/>
  <c r="AN11" i="1"/>
  <c r="AP12" i="1"/>
  <c r="AP11" i="1"/>
  <c r="AK11" i="1"/>
  <c r="AT10" i="1"/>
  <c r="AS10" i="1"/>
  <c r="AR10" i="1"/>
  <c r="AQ10" i="1"/>
  <c r="AP9" i="1"/>
  <c r="AK9" i="1"/>
  <c r="AP8" i="1"/>
  <c r="AK8" i="1"/>
  <c r="AP7" i="1"/>
  <c r="AP6" i="1" s="1"/>
  <c r="AK7" i="1"/>
  <c r="AT6" i="1"/>
  <c r="AS6" i="1"/>
  <c r="AR6" i="1"/>
  <c r="AQ6" i="1"/>
  <c r="AK6" i="1"/>
  <c r="AC12" i="1"/>
  <c r="AC11" i="1"/>
  <c r="R12" i="1"/>
  <c r="G12" i="1"/>
  <c r="D12" i="1" s="1"/>
  <c r="AE12" i="1"/>
  <c r="Z12" i="1"/>
  <c r="Y12" i="1" s="1"/>
  <c r="AE11" i="1"/>
  <c r="Z11" i="1"/>
  <c r="AI10" i="1"/>
  <c r="AH10" i="1"/>
  <c r="AG10" i="1"/>
  <c r="AF10" i="1"/>
  <c r="AE10" i="1"/>
  <c r="AE9" i="1"/>
  <c r="Z9" i="1"/>
  <c r="AE8" i="1"/>
  <c r="AE6" i="1" s="1"/>
  <c r="Z8" i="1"/>
  <c r="Y8" i="1"/>
  <c r="AE7" i="1"/>
  <c r="Z7" i="1"/>
  <c r="Y7" i="1" s="1"/>
  <c r="AI6" i="1"/>
  <c r="AH6" i="1"/>
  <c r="AG6" i="1"/>
  <c r="AF6" i="1"/>
  <c r="R11" i="1"/>
  <c r="O11" i="1" s="1"/>
  <c r="O7" i="1"/>
  <c r="T12" i="1"/>
  <c r="O12" i="1"/>
  <c r="T11" i="1"/>
  <c r="X10" i="1"/>
  <c r="W10" i="1"/>
  <c r="V10" i="1"/>
  <c r="U10" i="1"/>
  <c r="T9" i="1"/>
  <c r="O9" i="1"/>
  <c r="T8" i="1"/>
  <c r="O8" i="1"/>
  <c r="T7" i="1"/>
  <c r="T6" i="1" s="1"/>
  <c r="X6" i="1"/>
  <c r="W6" i="1"/>
  <c r="V6" i="1"/>
  <c r="U6" i="1"/>
  <c r="D9" i="1"/>
  <c r="D8" i="1"/>
  <c r="D7" i="1"/>
  <c r="G11" i="1"/>
  <c r="D11" i="1" s="1"/>
  <c r="J10" i="1"/>
  <c r="EL10" i="1" s="1"/>
  <c r="K10" i="1"/>
  <c r="L10" i="1"/>
  <c r="EN10" i="1" s="1"/>
  <c r="M10" i="1"/>
  <c r="I9" i="1"/>
  <c r="I12" i="1"/>
  <c r="I11" i="1"/>
  <c r="I8" i="1"/>
  <c r="I7" i="1"/>
  <c r="I6" i="1" s="1"/>
  <c r="J6" i="1"/>
  <c r="EL6" i="1" s="1"/>
  <c r="K6" i="1"/>
  <c r="EM6" i="1" s="1"/>
  <c r="L6" i="1"/>
  <c r="EN6" i="1" s="1"/>
  <c r="M6" i="1"/>
  <c r="EO6" i="1" s="1"/>
  <c r="CM12" i="1" l="1"/>
  <c r="D6" i="1"/>
  <c r="C12" i="1"/>
  <c r="EI11" i="1"/>
  <c r="EM10" i="1"/>
  <c r="EO10" i="1"/>
  <c r="AP10" i="1"/>
  <c r="AP13" i="1" s="1"/>
  <c r="CB7" i="1"/>
  <c r="CB11" i="1"/>
  <c r="CB12" i="1"/>
  <c r="CX7" i="1"/>
  <c r="DD6" i="1"/>
  <c r="DD13" i="1" s="1"/>
  <c r="CX12" i="1"/>
  <c r="DI12" i="1"/>
  <c r="I10" i="1"/>
  <c r="I13" i="1" s="1"/>
  <c r="C8" i="1"/>
  <c r="N8" i="1"/>
  <c r="N7" i="1"/>
  <c r="Z6" i="1"/>
  <c r="AJ12" i="1"/>
  <c r="EK13" i="1"/>
  <c r="EF11" i="1"/>
  <c r="EE11" i="1" s="1"/>
  <c r="Y6" i="1"/>
  <c r="AU12" i="1"/>
  <c r="EE7" i="1"/>
  <c r="EE8" i="1"/>
  <c r="EI12" i="1"/>
  <c r="EF12" i="1" s="1"/>
  <c r="C7" i="1"/>
  <c r="AJ7" i="1"/>
  <c r="AJ11" i="1"/>
  <c r="AV6" i="1"/>
  <c r="BA10" i="1"/>
  <c r="BA13" i="1" s="1"/>
  <c r="BF7" i="1"/>
  <c r="BF11" i="1"/>
  <c r="BF12" i="1"/>
  <c r="CC6" i="1"/>
  <c r="CS6" i="1"/>
  <c r="DO6" i="1"/>
  <c r="EF6" i="1"/>
  <c r="DT7" i="1"/>
  <c r="DT11" i="1"/>
  <c r="DU10" i="1"/>
  <c r="DT10" i="1" s="1"/>
  <c r="DU6" i="1"/>
  <c r="DO10" i="1"/>
  <c r="DI7" i="1"/>
  <c r="DI11" i="1"/>
  <c r="DJ10" i="1"/>
  <c r="DJ6" i="1"/>
  <c r="CX11" i="1"/>
  <c r="CY10" i="1"/>
  <c r="CX10" i="1" s="1"/>
  <c r="CY6" i="1"/>
  <c r="CS13" i="1"/>
  <c r="CM7" i="1"/>
  <c r="CM11" i="1"/>
  <c r="CN10" i="1"/>
  <c r="CM10" i="1" s="1"/>
  <c r="CN6" i="1"/>
  <c r="CH13" i="1"/>
  <c r="CB8" i="1"/>
  <c r="CB6" i="1"/>
  <c r="CC10" i="1"/>
  <c r="CB10" i="1" s="1"/>
  <c r="BQ7" i="1"/>
  <c r="BQ11" i="1"/>
  <c r="BR10" i="1"/>
  <c r="BQ10" i="1" s="1"/>
  <c r="BR6" i="1"/>
  <c r="BL10" i="1"/>
  <c r="BL13" i="1" s="1"/>
  <c r="BF8" i="1"/>
  <c r="BF6" i="1"/>
  <c r="BG10" i="1"/>
  <c r="BF10" i="1" s="1"/>
  <c r="AU8" i="1"/>
  <c r="AU6" i="1"/>
  <c r="AV10" i="1"/>
  <c r="AU10" i="1" s="1"/>
  <c r="AJ8" i="1"/>
  <c r="AJ6" i="1"/>
  <c r="AK13" i="1"/>
  <c r="AJ13" i="1" s="1"/>
  <c r="AK10" i="1"/>
  <c r="AE13" i="1"/>
  <c r="N12" i="1"/>
  <c r="T10" i="1"/>
  <c r="T13" i="1" s="1"/>
  <c r="Y11" i="1"/>
  <c r="Z10" i="1"/>
  <c r="Y10" i="1" s="1"/>
  <c r="N11" i="1"/>
  <c r="O10" i="1"/>
  <c r="N10" i="1" s="1"/>
  <c r="O6" i="1"/>
  <c r="C11" i="1"/>
  <c r="D10" i="1"/>
  <c r="C10" i="1" s="1"/>
  <c r="C6" i="1"/>
  <c r="AJ10" i="1" l="1"/>
  <c r="DO13" i="1"/>
  <c r="EE12" i="1"/>
  <c r="EF10" i="1"/>
  <c r="EE10" i="1" s="1"/>
  <c r="DI10" i="1"/>
  <c r="EF13" i="1"/>
  <c r="EE13" i="1" s="1"/>
  <c r="EE6" i="1"/>
  <c r="DU13" i="1"/>
  <c r="DT13" i="1" s="1"/>
  <c r="DT6" i="1"/>
  <c r="DJ13" i="1"/>
  <c r="DI13" i="1" s="1"/>
  <c r="DI6" i="1"/>
  <c r="CY13" i="1"/>
  <c r="CX13" i="1" s="1"/>
  <c r="CX6" i="1"/>
  <c r="CN13" i="1"/>
  <c r="CM13" i="1" s="1"/>
  <c r="CM6" i="1"/>
  <c r="CC13" i="1"/>
  <c r="CB13" i="1" s="1"/>
  <c r="BR13" i="1"/>
  <c r="BQ13" i="1" s="1"/>
  <c r="BQ6" i="1"/>
  <c r="AV13" i="1"/>
  <c r="BG13" i="1"/>
  <c r="Z13" i="1"/>
  <c r="Y13" i="1" s="1"/>
  <c r="O13" i="1"/>
  <c r="N13" i="1" s="1"/>
  <c r="N6" i="1"/>
  <c r="D13" i="1"/>
  <c r="C13" i="1" s="1"/>
  <c r="BF13" i="1" l="1"/>
  <c r="BG14" i="1"/>
  <c r="AU13" i="1"/>
  <c r="AV14" i="1"/>
</calcChain>
</file>

<file path=xl/sharedStrings.xml><?xml version="1.0" encoding="utf-8"?>
<sst xmlns="http://schemas.openxmlformats.org/spreadsheetml/2006/main" count="202" uniqueCount="39">
  <si>
    <t>№
п.п</t>
  </si>
  <si>
    <t>Наименование абонента</t>
  </si>
  <si>
    <t>Потери, %</t>
  </si>
  <si>
    <t>Всего</t>
  </si>
  <si>
    <t>ВН</t>
  </si>
  <si>
    <t>СН-1</t>
  </si>
  <si>
    <t>СН-2</t>
  </si>
  <si>
    <t>НН</t>
  </si>
  <si>
    <t>1</t>
  </si>
  <si>
    <t>Прием электроэнергии, всего</t>
  </si>
  <si>
    <t>1.1</t>
  </si>
  <si>
    <t>По "котлу" ОАО "Донэнерго</t>
  </si>
  <si>
    <t>1.2</t>
  </si>
  <si>
    <t>По "котлу" филиала ПАО "МРСК Юга - "Ростовэнерго"</t>
  </si>
  <si>
    <t>2</t>
  </si>
  <si>
    <t>Собственное электропотребление, всего</t>
  </si>
  <si>
    <t>3</t>
  </si>
  <si>
    <t>Отдача электроэнергии, всего</t>
  </si>
  <si>
    <t>3.1</t>
  </si>
  <si>
    <t>3.2</t>
  </si>
  <si>
    <t>4</t>
  </si>
  <si>
    <t>Итого, потери</t>
  </si>
  <si>
    <t>В.В. Завгородний</t>
  </si>
  <si>
    <t>Январь</t>
  </si>
  <si>
    <t>Потери</t>
  </si>
  <si>
    <t>Прием/Отдача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</si>
  <si>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</si>
  <si>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</si>
  <si>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</si>
  <si>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</si>
  <si>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</si>
  <si>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</si>
  <si>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</si>
  <si>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</si>
  <si>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</si>
  <si>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</si>
  <si>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</si>
  <si>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2016 год</t>
  </si>
  <si>
    <t>Баланс ЭЭ за 2016 год (прием в сеть, отдача из сети, потери) по уровням напряжения.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</si>
</sst>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3" fillId="2" borderId="3" xfId="0" quotePrefix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0" fontId="2" fillId="2" borderId="3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0" fontId="3" fillId="2" borderId="3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quotePrefix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0" fontId="3" fillId="3" borderId="3" xfId="1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10" fontId="2" fillId="3" borderId="3" xfId="1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3" fillId="3" borderId="3" xfId="0" quotePrefix="1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vertical="center" wrapText="1"/>
    </xf>
    <xf numFmtId="49" fontId="9" fillId="0" borderId="0" xfId="0" applyNumberFormat="1" applyFont="1" applyFill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22"/>
  <sheetViews>
    <sheetView tabSelected="1" zoomScale="70" zoomScaleNormal="70" workbookViewId="0">
      <pane xSplit="2" topLeftCell="DU1" activePane="topRight" state="frozen"/>
      <selection pane="topRight" activeCell="EC28" sqref="EC28"/>
    </sheetView>
  </sheetViews>
  <sheetFormatPr defaultRowHeight="12.75" x14ac:dyDescent="0.25"/>
  <cols>
    <col min="1" max="1" width="8.5703125" style="18" customWidth="1"/>
    <col min="2" max="2" width="51.85546875" style="19" customWidth="1"/>
    <col min="3" max="3" width="12.7109375" style="19" customWidth="1"/>
    <col min="4" max="4" width="8.140625" style="19" bestFit="1" customWidth="1"/>
    <col min="5" max="5" width="4.28515625" style="19" bestFit="1" customWidth="1"/>
    <col min="6" max="6" width="5.85546875" style="19" bestFit="1" customWidth="1"/>
    <col min="7" max="7" width="6.85546875" style="19" bestFit="1" customWidth="1"/>
    <col min="8" max="8" width="4.42578125" style="19" bestFit="1" customWidth="1"/>
    <col min="9" max="9" width="12.140625" style="19" customWidth="1"/>
    <col min="10" max="10" width="9.28515625" style="19" bestFit="1" customWidth="1"/>
    <col min="11" max="11" width="6.7109375" style="19" customWidth="1"/>
    <col min="12" max="12" width="9.28515625" style="19" bestFit="1" customWidth="1"/>
    <col min="13" max="13" width="6.85546875" style="19" bestFit="1" customWidth="1"/>
    <col min="14" max="63" width="9.140625" style="19"/>
    <col min="64" max="64" width="10.42578125" style="19" customWidth="1"/>
    <col min="65" max="96" width="9.140625" style="19"/>
    <col min="97" max="97" width="11" style="19" customWidth="1"/>
    <col min="98" max="129" width="9.140625" style="19"/>
    <col min="130" max="130" width="11.140625" style="19" bestFit="1" customWidth="1"/>
    <col min="131" max="140" width="9.140625" style="19"/>
    <col min="141" max="141" width="12.42578125" style="19" bestFit="1" customWidth="1"/>
    <col min="142" max="142" width="11.140625" style="19" bestFit="1" customWidth="1"/>
    <col min="143" max="143" width="9.140625" style="19"/>
    <col min="144" max="144" width="11.140625" style="19" bestFit="1" customWidth="1"/>
    <col min="145" max="241" width="9.140625" style="19"/>
    <col min="242" max="242" width="8.5703125" style="19" customWidth="1"/>
    <col min="243" max="243" width="25.140625" style="19" customWidth="1"/>
    <col min="244" max="244" width="20.7109375" style="19" customWidth="1"/>
    <col min="245" max="245" width="21.5703125" style="19" customWidth="1"/>
    <col min="246" max="246" width="15.140625" style="19" customWidth="1"/>
    <col min="247" max="247" width="14.42578125" style="19" customWidth="1"/>
    <col min="248" max="248" width="10.28515625" style="19" customWidth="1"/>
    <col min="249" max="250" width="12.7109375" style="19" customWidth="1"/>
    <col min="251" max="251" width="11.5703125" style="19" customWidth="1"/>
    <col min="252" max="252" width="12.28515625" style="19" customWidth="1"/>
    <col min="253" max="253" width="6.7109375" style="19" customWidth="1"/>
    <col min="254" max="254" width="11.42578125" style="19" customWidth="1"/>
    <col min="255" max="255" width="11" style="19" customWidth="1"/>
    <col min="256" max="497" width="9.140625" style="19"/>
    <col min="498" max="498" width="8.5703125" style="19" customWidth="1"/>
    <col min="499" max="499" width="25.140625" style="19" customWidth="1"/>
    <col min="500" max="500" width="20.7109375" style="19" customWidth="1"/>
    <col min="501" max="501" width="21.5703125" style="19" customWidth="1"/>
    <col min="502" max="502" width="15.140625" style="19" customWidth="1"/>
    <col min="503" max="503" width="14.42578125" style="19" customWidth="1"/>
    <col min="504" max="504" width="10.28515625" style="19" customWidth="1"/>
    <col min="505" max="506" width="12.7109375" style="19" customWidth="1"/>
    <col min="507" max="507" width="11.5703125" style="19" customWidth="1"/>
    <col min="508" max="508" width="12.28515625" style="19" customWidth="1"/>
    <col min="509" max="509" width="6.7109375" style="19" customWidth="1"/>
    <col min="510" max="510" width="11.42578125" style="19" customWidth="1"/>
    <col min="511" max="511" width="11" style="19" customWidth="1"/>
    <col min="512" max="753" width="9.140625" style="19"/>
    <col min="754" max="754" width="8.5703125" style="19" customWidth="1"/>
    <col min="755" max="755" width="25.140625" style="19" customWidth="1"/>
    <col min="756" max="756" width="20.7109375" style="19" customWidth="1"/>
    <col min="757" max="757" width="21.5703125" style="19" customWidth="1"/>
    <col min="758" max="758" width="15.140625" style="19" customWidth="1"/>
    <col min="759" max="759" width="14.42578125" style="19" customWidth="1"/>
    <col min="760" max="760" width="10.28515625" style="19" customWidth="1"/>
    <col min="761" max="762" width="12.7109375" style="19" customWidth="1"/>
    <col min="763" max="763" width="11.5703125" style="19" customWidth="1"/>
    <col min="764" max="764" width="12.28515625" style="19" customWidth="1"/>
    <col min="765" max="765" width="6.7109375" style="19" customWidth="1"/>
    <col min="766" max="766" width="11.42578125" style="19" customWidth="1"/>
    <col min="767" max="767" width="11" style="19" customWidth="1"/>
    <col min="768" max="1009" width="9.140625" style="19"/>
    <col min="1010" max="1010" width="8.5703125" style="19" customWidth="1"/>
    <col min="1011" max="1011" width="25.140625" style="19" customWidth="1"/>
    <col min="1012" max="1012" width="20.7109375" style="19" customWidth="1"/>
    <col min="1013" max="1013" width="21.5703125" style="19" customWidth="1"/>
    <col min="1014" max="1014" width="15.140625" style="19" customWidth="1"/>
    <col min="1015" max="1015" width="14.42578125" style="19" customWidth="1"/>
    <col min="1016" max="1016" width="10.28515625" style="19" customWidth="1"/>
    <col min="1017" max="1018" width="12.7109375" style="19" customWidth="1"/>
    <col min="1019" max="1019" width="11.5703125" style="19" customWidth="1"/>
    <col min="1020" max="1020" width="12.28515625" style="19" customWidth="1"/>
    <col min="1021" max="1021" width="6.7109375" style="19" customWidth="1"/>
    <col min="1022" max="1022" width="11.42578125" style="19" customWidth="1"/>
    <col min="1023" max="1023" width="11" style="19" customWidth="1"/>
    <col min="1024" max="1265" width="9.140625" style="19"/>
    <col min="1266" max="1266" width="8.5703125" style="19" customWidth="1"/>
    <col min="1267" max="1267" width="25.140625" style="19" customWidth="1"/>
    <col min="1268" max="1268" width="20.7109375" style="19" customWidth="1"/>
    <col min="1269" max="1269" width="21.5703125" style="19" customWidth="1"/>
    <col min="1270" max="1270" width="15.140625" style="19" customWidth="1"/>
    <col min="1271" max="1271" width="14.42578125" style="19" customWidth="1"/>
    <col min="1272" max="1272" width="10.28515625" style="19" customWidth="1"/>
    <col min="1273" max="1274" width="12.7109375" style="19" customWidth="1"/>
    <col min="1275" max="1275" width="11.5703125" style="19" customWidth="1"/>
    <col min="1276" max="1276" width="12.28515625" style="19" customWidth="1"/>
    <col min="1277" max="1277" width="6.7109375" style="19" customWidth="1"/>
    <col min="1278" max="1278" width="11.42578125" style="19" customWidth="1"/>
    <col min="1279" max="1279" width="11" style="19" customWidth="1"/>
    <col min="1280" max="1521" width="9.140625" style="19"/>
    <col min="1522" max="1522" width="8.5703125" style="19" customWidth="1"/>
    <col min="1523" max="1523" width="25.140625" style="19" customWidth="1"/>
    <col min="1524" max="1524" width="20.7109375" style="19" customWidth="1"/>
    <col min="1525" max="1525" width="21.5703125" style="19" customWidth="1"/>
    <col min="1526" max="1526" width="15.140625" style="19" customWidth="1"/>
    <col min="1527" max="1527" width="14.42578125" style="19" customWidth="1"/>
    <col min="1528" max="1528" width="10.28515625" style="19" customWidth="1"/>
    <col min="1529" max="1530" width="12.7109375" style="19" customWidth="1"/>
    <col min="1531" max="1531" width="11.5703125" style="19" customWidth="1"/>
    <col min="1532" max="1532" width="12.28515625" style="19" customWidth="1"/>
    <col min="1533" max="1533" width="6.7109375" style="19" customWidth="1"/>
    <col min="1534" max="1534" width="11.42578125" style="19" customWidth="1"/>
    <col min="1535" max="1535" width="11" style="19" customWidth="1"/>
    <col min="1536" max="1777" width="9.140625" style="19"/>
    <col min="1778" max="1778" width="8.5703125" style="19" customWidth="1"/>
    <col min="1779" max="1779" width="25.140625" style="19" customWidth="1"/>
    <col min="1780" max="1780" width="20.7109375" style="19" customWidth="1"/>
    <col min="1781" max="1781" width="21.5703125" style="19" customWidth="1"/>
    <col min="1782" max="1782" width="15.140625" style="19" customWidth="1"/>
    <col min="1783" max="1783" width="14.42578125" style="19" customWidth="1"/>
    <col min="1784" max="1784" width="10.28515625" style="19" customWidth="1"/>
    <col min="1785" max="1786" width="12.7109375" style="19" customWidth="1"/>
    <col min="1787" max="1787" width="11.5703125" style="19" customWidth="1"/>
    <col min="1788" max="1788" width="12.28515625" style="19" customWidth="1"/>
    <col min="1789" max="1789" width="6.7109375" style="19" customWidth="1"/>
    <col min="1790" max="1790" width="11.42578125" style="19" customWidth="1"/>
    <col min="1791" max="1791" width="11" style="19" customWidth="1"/>
    <col min="1792" max="2033" width="9.140625" style="19"/>
    <col min="2034" max="2034" width="8.5703125" style="19" customWidth="1"/>
    <col min="2035" max="2035" width="25.140625" style="19" customWidth="1"/>
    <col min="2036" max="2036" width="20.7109375" style="19" customWidth="1"/>
    <col min="2037" max="2037" width="21.5703125" style="19" customWidth="1"/>
    <col min="2038" max="2038" width="15.140625" style="19" customWidth="1"/>
    <col min="2039" max="2039" width="14.42578125" style="19" customWidth="1"/>
    <col min="2040" max="2040" width="10.28515625" style="19" customWidth="1"/>
    <col min="2041" max="2042" width="12.7109375" style="19" customWidth="1"/>
    <col min="2043" max="2043" width="11.5703125" style="19" customWidth="1"/>
    <col min="2044" max="2044" width="12.28515625" style="19" customWidth="1"/>
    <col min="2045" max="2045" width="6.7109375" style="19" customWidth="1"/>
    <col min="2046" max="2046" width="11.42578125" style="19" customWidth="1"/>
    <col min="2047" max="2047" width="11" style="19" customWidth="1"/>
    <col min="2048" max="2289" width="9.140625" style="19"/>
    <col min="2290" max="2290" width="8.5703125" style="19" customWidth="1"/>
    <col min="2291" max="2291" width="25.140625" style="19" customWidth="1"/>
    <col min="2292" max="2292" width="20.7109375" style="19" customWidth="1"/>
    <col min="2293" max="2293" width="21.5703125" style="19" customWidth="1"/>
    <col min="2294" max="2294" width="15.140625" style="19" customWidth="1"/>
    <col min="2295" max="2295" width="14.42578125" style="19" customWidth="1"/>
    <col min="2296" max="2296" width="10.28515625" style="19" customWidth="1"/>
    <col min="2297" max="2298" width="12.7109375" style="19" customWidth="1"/>
    <col min="2299" max="2299" width="11.5703125" style="19" customWidth="1"/>
    <col min="2300" max="2300" width="12.28515625" style="19" customWidth="1"/>
    <col min="2301" max="2301" width="6.7109375" style="19" customWidth="1"/>
    <col min="2302" max="2302" width="11.42578125" style="19" customWidth="1"/>
    <col min="2303" max="2303" width="11" style="19" customWidth="1"/>
    <col min="2304" max="2545" width="9.140625" style="19"/>
    <col min="2546" max="2546" width="8.5703125" style="19" customWidth="1"/>
    <col min="2547" max="2547" width="25.140625" style="19" customWidth="1"/>
    <col min="2548" max="2548" width="20.7109375" style="19" customWidth="1"/>
    <col min="2549" max="2549" width="21.5703125" style="19" customWidth="1"/>
    <col min="2550" max="2550" width="15.140625" style="19" customWidth="1"/>
    <col min="2551" max="2551" width="14.42578125" style="19" customWidth="1"/>
    <col min="2552" max="2552" width="10.28515625" style="19" customWidth="1"/>
    <col min="2553" max="2554" width="12.7109375" style="19" customWidth="1"/>
    <col min="2555" max="2555" width="11.5703125" style="19" customWidth="1"/>
    <col min="2556" max="2556" width="12.28515625" style="19" customWidth="1"/>
    <col min="2557" max="2557" width="6.7109375" style="19" customWidth="1"/>
    <col min="2558" max="2558" width="11.42578125" style="19" customWidth="1"/>
    <col min="2559" max="2559" width="11" style="19" customWidth="1"/>
    <col min="2560" max="2801" width="9.140625" style="19"/>
    <col min="2802" max="2802" width="8.5703125" style="19" customWidth="1"/>
    <col min="2803" max="2803" width="25.140625" style="19" customWidth="1"/>
    <col min="2804" max="2804" width="20.7109375" style="19" customWidth="1"/>
    <col min="2805" max="2805" width="21.5703125" style="19" customWidth="1"/>
    <col min="2806" max="2806" width="15.140625" style="19" customWidth="1"/>
    <col min="2807" max="2807" width="14.42578125" style="19" customWidth="1"/>
    <col min="2808" max="2808" width="10.28515625" style="19" customWidth="1"/>
    <col min="2809" max="2810" width="12.7109375" style="19" customWidth="1"/>
    <col min="2811" max="2811" width="11.5703125" style="19" customWidth="1"/>
    <col min="2812" max="2812" width="12.28515625" style="19" customWidth="1"/>
    <col min="2813" max="2813" width="6.7109375" style="19" customWidth="1"/>
    <col min="2814" max="2814" width="11.42578125" style="19" customWidth="1"/>
    <col min="2815" max="2815" width="11" style="19" customWidth="1"/>
    <col min="2816" max="3057" width="9.140625" style="19"/>
    <col min="3058" max="3058" width="8.5703125" style="19" customWidth="1"/>
    <col min="3059" max="3059" width="25.140625" style="19" customWidth="1"/>
    <col min="3060" max="3060" width="20.7109375" style="19" customWidth="1"/>
    <col min="3061" max="3061" width="21.5703125" style="19" customWidth="1"/>
    <col min="3062" max="3062" width="15.140625" style="19" customWidth="1"/>
    <col min="3063" max="3063" width="14.42578125" style="19" customWidth="1"/>
    <col min="3064" max="3064" width="10.28515625" style="19" customWidth="1"/>
    <col min="3065" max="3066" width="12.7109375" style="19" customWidth="1"/>
    <col min="3067" max="3067" width="11.5703125" style="19" customWidth="1"/>
    <col min="3068" max="3068" width="12.28515625" style="19" customWidth="1"/>
    <col min="3069" max="3069" width="6.7109375" style="19" customWidth="1"/>
    <col min="3070" max="3070" width="11.42578125" style="19" customWidth="1"/>
    <col min="3071" max="3071" width="11" style="19" customWidth="1"/>
    <col min="3072" max="3313" width="9.140625" style="19"/>
    <col min="3314" max="3314" width="8.5703125" style="19" customWidth="1"/>
    <col min="3315" max="3315" width="25.140625" style="19" customWidth="1"/>
    <col min="3316" max="3316" width="20.7109375" style="19" customWidth="1"/>
    <col min="3317" max="3317" width="21.5703125" style="19" customWidth="1"/>
    <col min="3318" max="3318" width="15.140625" style="19" customWidth="1"/>
    <col min="3319" max="3319" width="14.42578125" style="19" customWidth="1"/>
    <col min="3320" max="3320" width="10.28515625" style="19" customWidth="1"/>
    <col min="3321" max="3322" width="12.7109375" style="19" customWidth="1"/>
    <col min="3323" max="3323" width="11.5703125" style="19" customWidth="1"/>
    <col min="3324" max="3324" width="12.28515625" style="19" customWidth="1"/>
    <col min="3325" max="3325" width="6.7109375" style="19" customWidth="1"/>
    <col min="3326" max="3326" width="11.42578125" style="19" customWidth="1"/>
    <col min="3327" max="3327" width="11" style="19" customWidth="1"/>
    <col min="3328" max="3569" width="9.140625" style="19"/>
    <col min="3570" max="3570" width="8.5703125" style="19" customWidth="1"/>
    <col min="3571" max="3571" width="25.140625" style="19" customWidth="1"/>
    <col min="3572" max="3572" width="20.7109375" style="19" customWidth="1"/>
    <col min="3573" max="3573" width="21.5703125" style="19" customWidth="1"/>
    <col min="3574" max="3574" width="15.140625" style="19" customWidth="1"/>
    <col min="3575" max="3575" width="14.42578125" style="19" customWidth="1"/>
    <col min="3576" max="3576" width="10.28515625" style="19" customWidth="1"/>
    <col min="3577" max="3578" width="12.7109375" style="19" customWidth="1"/>
    <col min="3579" max="3579" width="11.5703125" style="19" customWidth="1"/>
    <col min="3580" max="3580" width="12.28515625" style="19" customWidth="1"/>
    <col min="3581" max="3581" width="6.7109375" style="19" customWidth="1"/>
    <col min="3582" max="3582" width="11.42578125" style="19" customWidth="1"/>
    <col min="3583" max="3583" width="11" style="19" customWidth="1"/>
    <col min="3584" max="3825" width="9.140625" style="19"/>
    <col min="3826" max="3826" width="8.5703125" style="19" customWidth="1"/>
    <col min="3827" max="3827" width="25.140625" style="19" customWidth="1"/>
    <col min="3828" max="3828" width="20.7109375" style="19" customWidth="1"/>
    <col min="3829" max="3829" width="21.5703125" style="19" customWidth="1"/>
    <col min="3830" max="3830" width="15.140625" style="19" customWidth="1"/>
    <col min="3831" max="3831" width="14.42578125" style="19" customWidth="1"/>
    <col min="3832" max="3832" width="10.28515625" style="19" customWidth="1"/>
    <col min="3833" max="3834" width="12.7109375" style="19" customWidth="1"/>
    <col min="3835" max="3835" width="11.5703125" style="19" customWidth="1"/>
    <col min="3836" max="3836" width="12.28515625" style="19" customWidth="1"/>
    <col min="3837" max="3837" width="6.7109375" style="19" customWidth="1"/>
    <col min="3838" max="3838" width="11.42578125" style="19" customWidth="1"/>
    <col min="3839" max="3839" width="11" style="19" customWidth="1"/>
    <col min="3840" max="4081" width="9.140625" style="19"/>
    <col min="4082" max="4082" width="8.5703125" style="19" customWidth="1"/>
    <col min="4083" max="4083" width="25.140625" style="19" customWidth="1"/>
    <col min="4084" max="4084" width="20.7109375" style="19" customWidth="1"/>
    <col min="4085" max="4085" width="21.5703125" style="19" customWidth="1"/>
    <col min="4086" max="4086" width="15.140625" style="19" customWidth="1"/>
    <col min="4087" max="4087" width="14.42578125" style="19" customWidth="1"/>
    <col min="4088" max="4088" width="10.28515625" style="19" customWidth="1"/>
    <col min="4089" max="4090" width="12.7109375" style="19" customWidth="1"/>
    <col min="4091" max="4091" width="11.5703125" style="19" customWidth="1"/>
    <col min="4092" max="4092" width="12.28515625" style="19" customWidth="1"/>
    <col min="4093" max="4093" width="6.7109375" style="19" customWidth="1"/>
    <col min="4094" max="4094" width="11.42578125" style="19" customWidth="1"/>
    <col min="4095" max="4095" width="11" style="19" customWidth="1"/>
    <col min="4096" max="4337" width="9.140625" style="19"/>
    <col min="4338" max="4338" width="8.5703125" style="19" customWidth="1"/>
    <col min="4339" max="4339" width="25.140625" style="19" customWidth="1"/>
    <col min="4340" max="4340" width="20.7109375" style="19" customWidth="1"/>
    <col min="4341" max="4341" width="21.5703125" style="19" customWidth="1"/>
    <col min="4342" max="4342" width="15.140625" style="19" customWidth="1"/>
    <col min="4343" max="4343" width="14.42578125" style="19" customWidth="1"/>
    <col min="4344" max="4344" width="10.28515625" style="19" customWidth="1"/>
    <col min="4345" max="4346" width="12.7109375" style="19" customWidth="1"/>
    <col min="4347" max="4347" width="11.5703125" style="19" customWidth="1"/>
    <col min="4348" max="4348" width="12.28515625" style="19" customWidth="1"/>
    <col min="4349" max="4349" width="6.7109375" style="19" customWidth="1"/>
    <col min="4350" max="4350" width="11.42578125" style="19" customWidth="1"/>
    <col min="4351" max="4351" width="11" style="19" customWidth="1"/>
    <col min="4352" max="4593" width="9.140625" style="19"/>
    <col min="4594" max="4594" width="8.5703125" style="19" customWidth="1"/>
    <col min="4595" max="4595" width="25.140625" style="19" customWidth="1"/>
    <col min="4596" max="4596" width="20.7109375" style="19" customWidth="1"/>
    <col min="4597" max="4597" width="21.5703125" style="19" customWidth="1"/>
    <col min="4598" max="4598" width="15.140625" style="19" customWidth="1"/>
    <col min="4599" max="4599" width="14.42578125" style="19" customWidth="1"/>
    <col min="4600" max="4600" width="10.28515625" style="19" customWidth="1"/>
    <col min="4601" max="4602" width="12.7109375" style="19" customWidth="1"/>
    <col min="4603" max="4603" width="11.5703125" style="19" customWidth="1"/>
    <col min="4604" max="4604" width="12.28515625" style="19" customWidth="1"/>
    <col min="4605" max="4605" width="6.7109375" style="19" customWidth="1"/>
    <col min="4606" max="4606" width="11.42578125" style="19" customWidth="1"/>
    <col min="4607" max="4607" width="11" style="19" customWidth="1"/>
    <col min="4608" max="4849" width="9.140625" style="19"/>
    <col min="4850" max="4850" width="8.5703125" style="19" customWidth="1"/>
    <col min="4851" max="4851" width="25.140625" style="19" customWidth="1"/>
    <col min="4852" max="4852" width="20.7109375" style="19" customWidth="1"/>
    <col min="4853" max="4853" width="21.5703125" style="19" customWidth="1"/>
    <col min="4854" max="4854" width="15.140625" style="19" customWidth="1"/>
    <col min="4855" max="4855" width="14.42578125" style="19" customWidth="1"/>
    <col min="4856" max="4856" width="10.28515625" style="19" customWidth="1"/>
    <col min="4857" max="4858" width="12.7109375" style="19" customWidth="1"/>
    <col min="4859" max="4859" width="11.5703125" style="19" customWidth="1"/>
    <col min="4860" max="4860" width="12.28515625" style="19" customWidth="1"/>
    <col min="4861" max="4861" width="6.7109375" style="19" customWidth="1"/>
    <col min="4862" max="4862" width="11.42578125" style="19" customWidth="1"/>
    <col min="4863" max="4863" width="11" style="19" customWidth="1"/>
    <col min="4864" max="5105" width="9.140625" style="19"/>
    <col min="5106" max="5106" width="8.5703125" style="19" customWidth="1"/>
    <col min="5107" max="5107" width="25.140625" style="19" customWidth="1"/>
    <col min="5108" max="5108" width="20.7109375" style="19" customWidth="1"/>
    <col min="5109" max="5109" width="21.5703125" style="19" customWidth="1"/>
    <col min="5110" max="5110" width="15.140625" style="19" customWidth="1"/>
    <col min="5111" max="5111" width="14.42578125" style="19" customWidth="1"/>
    <col min="5112" max="5112" width="10.28515625" style="19" customWidth="1"/>
    <col min="5113" max="5114" width="12.7109375" style="19" customWidth="1"/>
    <col min="5115" max="5115" width="11.5703125" style="19" customWidth="1"/>
    <col min="5116" max="5116" width="12.28515625" style="19" customWidth="1"/>
    <col min="5117" max="5117" width="6.7109375" style="19" customWidth="1"/>
    <col min="5118" max="5118" width="11.42578125" style="19" customWidth="1"/>
    <col min="5119" max="5119" width="11" style="19" customWidth="1"/>
    <col min="5120" max="5361" width="9.140625" style="19"/>
    <col min="5362" max="5362" width="8.5703125" style="19" customWidth="1"/>
    <col min="5363" max="5363" width="25.140625" style="19" customWidth="1"/>
    <col min="5364" max="5364" width="20.7109375" style="19" customWidth="1"/>
    <col min="5365" max="5365" width="21.5703125" style="19" customWidth="1"/>
    <col min="5366" max="5366" width="15.140625" style="19" customWidth="1"/>
    <col min="5367" max="5367" width="14.42578125" style="19" customWidth="1"/>
    <col min="5368" max="5368" width="10.28515625" style="19" customWidth="1"/>
    <col min="5369" max="5370" width="12.7109375" style="19" customWidth="1"/>
    <col min="5371" max="5371" width="11.5703125" style="19" customWidth="1"/>
    <col min="5372" max="5372" width="12.28515625" style="19" customWidth="1"/>
    <col min="5373" max="5373" width="6.7109375" style="19" customWidth="1"/>
    <col min="5374" max="5374" width="11.42578125" style="19" customWidth="1"/>
    <col min="5375" max="5375" width="11" style="19" customWidth="1"/>
    <col min="5376" max="5617" width="9.140625" style="19"/>
    <col min="5618" max="5618" width="8.5703125" style="19" customWidth="1"/>
    <col min="5619" max="5619" width="25.140625" style="19" customWidth="1"/>
    <col min="5620" max="5620" width="20.7109375" style="19" customWidth="1"/>
    <col min="5621" max="5621" width="21.5703125" style="19" customWidth="1"/>
    <col min="5622" max="5622" width="15.140625" style="19" customWidth="1"/>
    <col min="5623" max="5623" width="14.42578125" style="19" customWidth="1"/>
    <col min="5624" max="5624" width="10.28515625" style="19" customWidth="1"/>
    <col min="5625" max="5626" width="12.7109375" style="19" customWidth="1"/>
    <col min="5627" max="5627" width="11.5703125" style="19" customWidth="1"/>
    <col min="5628" max="5628" width="12.28515625" style="19" customWidth="1"/>
    <col min="5629" max="5629" width="6.7109375" style="19" customWidth="1"/>
    <col min="5630" max="5630" width="11.42578125" style="19" customWidth="1"/>
    <col min="5631" max="5631" width="11" style="19" customWidth="1"/>
    <col min="5632" max="5873" width="9.140625" style="19"/>
    <col min="5874" max="5874" width="8.5703125" style="19" customWidth="1"/>
    <col min="5875" max="5875" width="25.140625" style="19" customWidth="1"/>
    <col min="5876" max="5876" width="20.7109375" style="19" customWidth="1"/>
    <col min="5877" max="5877" width="21.5703125" style="19" customWidth="1"/>
    <col min="5878" max="5878" width="15.140625" style="19" customWidth="1"/>
    <col min="5879" max="5879" width="14.42578125" style="19" customWidth="1"/>
    <col min="5880" max="5880" width="10.28515625" style="19" customWidth="1"/>
    <col min="5881" max="5882" width="12.7109375" style="19" customWidth="1"/>
    <col min="5883" max="5883" width="11.5703125" style="19" customWidth="1"/>
    <col min="5884" max="5884" width="12.28515625" style="19" customWidth="1"/>
    <col min="5885" max="5885" width="6.7109375" style="19" customWidth="1"/>
    <col min="5886" max="5886" width="11.42578125" style="19" customWidth="1"/>
    <col min="5887" max="5887" width="11" style="19" customWidth="1"/>
    <col min="5888" max="6129" width="9.140625" style="19"/>
    <col min="6130" max="6130" width="8.5703125" style="19" customWidth="1"/>
    <col min="6131" max="6131" width="25.140625" style="19" customWidth="1"/>
    <col min="6132" max="6132" width="20.7109375" style="19" customWidth="1"/>
    <col min="6133" max="6133" width="21.5703125" style="19" customWidth="1"/>
    <col min="6134" max="6134" width="15.140625" style="19" customWidth="1"/>
    <col min="6135" max="6135" width="14.42578125" style="19" customWidth="1"/>
    <col min="6136" max="6136" width="10.28515625" style="19" customWidth="1"/>
    <col min="6137" max="6138" width="12.7109375" style="19" customWidth="1"/>
    <col min="6139" max="6139" width="11.5703125" style="19" customWidth="1"/>
    <col min="6140" max="6140" width="12.28515625" style="19" customWidth="1"/>
    <col min="6141" max="6141" width="6.7109375" style="19" customWidth="1"/>
    <col min="6142" max="6142" width="11.42578125" style="19" customWidth="1"/>
    <col min="6143" max="6143" width="11" style="19" customWidth="1"/>
    <col min="6144" max="6385" width="9.140625" style="19"/>
    <col min="6386" max="6386" width="8.5703125" style="19" customWidth="1"/>
    <col min="6387" max="6387" width="25.140625" style="19" customWidth="1"/>
    <col min="6388" max="6388" width="20.7109375" style="19" customWidth="1"/>
    <col min="6389" max="6389" width="21.5703125" style="19" customWidth="1"/>
    <col min="6390" max="6390" width="15.140625" style="19" customWidth="1"/>
    <col min="6391" max="6391" width="14.42578125" style="19" customWidth="1"/>
    <col min="6392" max="6392" width="10.28515625" style="19" customWidth="1"/>
    <col min="6393" max="6394" width="12.7109375" style="19" customWidth="1"/>
    <col min="6395" max="6395" width="11.5703125" style="19" customWidth="1"/>
    <col min="6396" max="6396" width="12.28515625" style="19" customWidth="1"/>
    <col min="6397" max="6397" width="6.7109375" style="19" customWidth="1"/>
    <col min="6398" max="6398" width="11.42578125" style="19" customWidth="1"/>
    <col min="6399" max="6399" width="11" style="19" customWidth="1"/>
    <col min="6400" max="6641" width="9.140625" style="19"/>
    <col min="6642" max="6642" width="8.5703125" style="19" customWidth="1"/>
    <col min="6643" max="6643" width="25.140625" style="19" customWidth="1"/>
    <col min="6644" max="6644" width="20.7109375" style="19" customWidth="1"/>
    <col min="6645" max="6645" width="21.5703125" style="19" customWidth="1"/>
    <col min="6646" max="6646" width="15.140625" style="19" customWidth="1"/>
    <col min="6647" max="6647" width="14.42578125" style="19" customWidth="1"/>
    <col min="6648" max="6648" width="10.28515625" style="19" customWidth="1"/>
    <col min="6649" max="6650" width="12.7109375" style="19" customWidth="1"/>
    <col min="6651" max="6651" width="11.5703125" style="19" customWidth="1"/>
    <col min="6652" max="6652" width="12.28515625" style="19" customWidth="1"/>
    <col min="6653" max="6653" width="6.7109375" style="19" customWidth="1"/>
    <col min="6654" max="6654" width="11.42578125" style="19" customWidth="1"/>
    <col min="6655" max="6655" width="11" style="19" customWidth="1"/>
    <col min="6656" max="6897" width="9.140625" style="19"/>
    <col min="6898" max="6898" width="8.5703125" style="19" customWidth="1"/>
    <col min="6899" max="6899" width="25.140625" style="19" customWidth="1"/>
    <col min="6900" max="6900" width="20.7109375" style="19" customWidth="1"/>
    <col min="6901" max="6901" width="21.5703125" style="19" customWidth="1"/>
    <col min="6902" max="6902" width="15.140625" style="19" customWidth="1"/>
    <col min="6903" max="6903" width="14.42578125" style="19" customWidth="1"/>
    <col min="6904" max="6904" width="10.28515625" style="19" customWidth="1"/>
    <col min="6905" max="6906" width="12.7109375" style="19" customWidth="1"/>
    <col min="6907" max="6907" width="11.5703125" style="19" customWidth="1"/>
    <col min="6908" max="6908" width="12.28515625" style="19" customWidth="1"/>
    <col min="6909" max="6909" width="6.7109375" style="19" customWidth="1"/>
    <col min="6910" max="6910" width="11.42578125" style="19" customWidth="1"/>
    <col min="6911" max="6911" width="11" style="19" customWidth="1"/>
    <col min="6912" max="7153" width="9.140625" style="19"/>
    <col min="7154" max="7154" width="8.5703125" style="19" customWidth="1"/>
    <col min="7155" max="7155" width="25.140625" style="19" customWidth="1"/>
    <col min="7156" max="7156" width="20.7109375" style="19" customWidth="1"/>
    <col min="7157" max="7157" width="21.5703125" style="19" customWidth="1"/>
    <col min="7158" max="7158" width="15.140625" style="19" customWidth="1"/>
    <col min="7159" max="7159" width="14.42578125" style="19" customWidth="1"/>
    <col min="7160" max="7160" width="10.28515625" style="19" customWidth="1"/>
    <col min="7161" max="7162" width="12.7109375" style="19" customWidth="1"/>
    <col min="7163" max="7163" width="11.5703125" style="19" customWidth="1"/>
    <col min="7164" max="7164" width="12.28515625" style="19" customWidth="1"/>
    <col min="7165" max="7165" width="6.7109375" style="19" customWidth="1"/>
    <col min="7166" max="7166" width="11.42578125" style="19" customWidth="1"/>
    <col min="7167" max="7167" width="11" style="19" customWidth="1"/>
    <col min="7168" max="7409" width="9.140625" style="19"/>
    <col min="7410" max="7410" width="8.5703125" style="19" customWidth="1"/>
    <col min="7411" max="7411" width="25.140625" style="19" customWidth="1"/>
    <col min="7412" max="7412" width="20.7109375" style="19" customWidth="1"/>
    <col min="7413" max="7413" width="21.5703125" style="19" customWidth="1"/>
    <col min="7414" max="7414" width="15.140625" style="19" customWidth="1"/>
    <col min="7415" max="7415" width="14.42578125" style="19" customWidth="1"/>
    <col min="7416" max="7416" width="10.28515625" style="19" customWidth="1"/>
    <col min="7417" max="7418" width="12.7109375" style="19" customWidth="1"/>
    <col min="7419" max="7419" width="11.5703125" style="19" customWidth="1"/>
    <col min="7420" max="7420" width="12.28515625" style="19" customWidth="1"/>
    <col min="7421" max="7421" width="6.7109375" style="19" customWidth="1"/>
    <col min="7422" max="7422" width="11.42578125" style="19" customWidth="1"/>
    <col min="7423" max="7423" width="11" style="19" customWidth="1"/>
    <col min="7424" max="7665" width="9.140625" style="19"/>
    <col min="7666" max="7666" width="8.5703125" style="19" customWidth="1"/>
    <col min="7667" max="7667" width="25.140625" style="19" customWidth="1"/>
    <col min="7668" max="7668" width="20.7109375" style="19" customWidth="1"/>
    <col min="7669" max="7669" width="21.5703125" style="19" customWidth="1"/>
    <col min="7670" max="7670" width="15.140625" style="19" customWidth="1"/>
    <col min="7671" max="7671" width="14.42578125" style="19" customWidth="1"/>
    <col min="7672" max="7672" width="10.28515625" style="19" customWidth="1"/>
    <col min="7673" max="7674" width="12.7109375" style="19" customWidth="1"/>
    <col min="7675" max="7675" width="11.5703125" style="19" customWidth="1"/>
    <col min="7676" max="7676" width="12.28515625" style="19" customWidth="1"/>
    <col min="7677" max="7677" width="6.7109375" style="19" customWidth="1"/>
    <col min="7678" max="7678" width="11.42578125" style="19" customWidth="1"/>
    <col min="7679" max="7679" width="11" style="19" customWidth="1"/>
    <col min="7680" max="7921" width="9.140625" style="19"/>
    <col min="7922" max="7922" width="8.5703125" style="19" customWidth="1"/>
    <col min="7923" max="7923" width="25.140625" style="19" customWidth="1"/>
    <col min="7924" max="7924" width="20.7109375" style="19" customWidth="1"/>
    <col min="7925" max="7925" width="21.5703125" style="19" customWidth="1"/>
    <col min="7926" max="7926" width="15.140625" style="19" customWidth="1"/>
    <col min="7927" max="7927" width="14.42578125" style="19" customWidth="1"/>
    <col min="7928" max="7928" width="10.28515625" style="19" customWidth="1"/>
    <col min="7929" max="7930" width="12.7109375" style="19" customWidth="1"/>
    <col min="7931" max="7931" width="11.5703125" style="19" customWidth="1"/>
    <col min="7932" max="7932" width="12.28515625" style="19" customWidth="1"/>
    <col min="7933" max="7933" width="6.7109375" style="19" customWidth="1"/>
    <col min="7934" max="7934" width="11.42578125" style="19" customWidth="1"/>
    <col min="7935" max="7935" width="11" style="19" customWidth="1"/>
    <col min="7936" max="8177" width="9.140625" style="19"/>
    <col min="8178" max="8178" width="8.5703125" style="19" customWidth="1"/>
    <col min="8179" max="8179" width="25.140625" style="19" customWidth="1"/>
    <col min="8180" max="8180" width="20.7109375" style="19" customWidth="1"/>
    <col min="8181" max="8181" width="21.5703125" style="19" customWidth="1"/>
    <col min="8182" max="8182" width="15.140625" style="19" customWidth="1"/>
    <col min="8183" max="8183" width="14.42578125" style="19" customWidth="1"/>
    <col min="8184" max="8184" width="10.28515625" style="19" customWidth="1"/>
    <col min="8185" max="8186" width="12.7109375" style="19" customWidth="1"/>
    <col min="8187" max="8187" width="11.5703125" style="19" customWidth="1"/>
    <col min="8188" max="8188" width="12.28515625" style="19" customWidth="1"/>
    <col min="8189" max="8189" width="6.7109375" style="19" customWidth="1"/>
    <col min="8190" max="8190" width="11.42578125" style="19" customWidth="1"/>
    <col min="8191" max="8191" width="11" style="19" customWidth="1"/>
    <col min="8192" max="8433" width="9.140625" style="19"/>
    <col min="8434" max="8434" width="8.5703125" style="19" customWidth="1"/>
    <col min="8435" max="8435" width="25.140625" style="19" customWidth="1"/>
    <col min="8436" max="8436" width="20.7109375" style="19" customWidth="1"/>
    <col min="8437" max="8437" width="21.5703125" style="19" customWidth="1"/>
    <col min="8438" max="8438" width="15.140625" style="19" customWidth="1"/>
    <col min="8439" max="8439" width="14.42578125" style="19" customWidth="1"/>
    <col min="8440" max="8440" width="10.28515625" style="19" customWidth="1"/>
    <col min="8441" max="8442" width="12.7109375" style="19" customWidth="1"/>
    <col min="8443" max="8443" width="11.5703125" style="19" customWidth="1"/>
    <col min="8444" max="8444" width="12.28515625" style="19" customWidth="1"/>
    <col min="8445" max="8445" width="6.7109375" style="19" customWidth="1"/>
    <col min="8446" max="8446" width="11.42578125" style="19" customWidth="1"/>
    <col min="8447" max="8447" width="11" style="19" customWidth="1"/>
    <col min="8448" max="8689" width="9.140625" style="19"/>
    <col min="8690" max="8690" width="8.5703125" style="19" customWidth="1"/>
    <col min="8691" max="8691" width="25.140625" style="19" customWidth="1"/>
    <col min="8692" max="8692" width="20.7109375" style="19" customWidth="1"/>
    <col min="8693" max="8693" width="21.5703125" style="19" customWidth="1"/>
    <col min="8694" max="8694" width="15.140625" style="19" customWidth="1"/>
    <col min="8695" max="8695" width="14.42578125" style="19" customWidth="1"/>
    <col min="8696" max="8696" width="10.28515625" style="19" customWidth="1"/>
    <col min="8697" max="8698" width="12.7109375" style="19" customWidth="1"/>
    <col min="8699" max="8699" width="11.5703125" style="19" customWidth="1"/>
    <col min="8700" max="8700" width="12.28515625" style="19" customWidth="1"/>
    <col min="8701" max="8701" width="6.7109375" style="19" customWidth="1"/>
    <col min="8702" max="8702" width="11.42578125" style="19" customWidth="1"/>
    <col min="8703" max="8703" width="11" style="19" customWidth="1"/>
    <col min="8704" max="8945" width="9.140625" style="19"/>
    <col min="8946" max="8946" width="8.5703125" style="19" customWidth="1"/>
    <col min="8947" max="8947" width="25.140625" style="19" customWidth="1"/>
    <col min="8948" max="8948" width="20.7109375" style="19" customWidth="1"/>
    <col min="8949" max="8949" width="21.5703125" style="19" customWidth="1"/>
    <col min="8950" max="8950" width="15.140625" style="19" customWidth="1"/>
    <col min="8951" max="8951" width="14.42578125" style="19" customWidth="1"/>
    <col min="8952" max="8952" width="10.28515625" style="19" customWidth="1"/>
    <col min="8953" max="8954" width="12.7109375" style="19" customWidth="1"/>
    <col min="8955" max="8955" width="11.5703125" style="19" customWidth="1"/>
    <col min="8956" max="8956" width="12.28515625" style="19" customWidth="1"/>
    <col min="8957" max="8957" width="6.7109375" style="19" customWidth="1"/>
    <col min="8958" max="8958" width="11.42578125" style="19" customWidth="1"/>
    <col min="8959" max="8959" width="11" style="19" customWidth="1"/>
    <col min="8960" max="9201" width="9.140625" style="19"/>
    <col min="9202" max="9202" width="8.5703125" style="19" customWidth="1"/>
    <col min="9203" max="9203" width="25.140625" style="19" customWidth="1"/>
    <col min="9204" max="9204" width="20.7109375" style="19" customWidth="1"/>
    <col min="9205" max="9205" width="21.5703125" style="19" customWidth="1"/>
    <col min="9206" max="9206" width="15.140625" style="19" customWidth="1"/>
    <col min="9207" max="9207" width="14.42578125" style="19" customWidth="1"/>
    <col min="9208" max="9208" width="10.28515625" style="19" customWidth="1"/>
    <col min="9209" max="9210" width="12.7109375" style="19" customWidth="1"/>
    <col min="9211" max="9211" width="11.5703125" style="19" customWidth="1"/>
    <col min="9212" max="9212" width="12.28515625" style="19" customWidth="1"/>
    <col min="9213" max="9213" width="6.7109375" style="19" customWidth="1"/>
    <col min="9214" max="9214" width="11.42578125" style="19" customWidth="1"/>
    <col min="9215" max="9215" width="11" style="19" customWidth="1"/>
    <col min="9216" max="9457" width="9.140625" style="19"/>
    <col min="9458" max="9458" width="8.5703125" style="19" customWidth="1"/>
    <col min="9459" max="9459" width="25.140625" style="19" customWidth="1"/>
    <col min="9460" max="9460" width="20.7109375" style="19" customWidth="1"/>
    <col min="9461" max="9461" width="21.5703125" style="19" customWidth="1"/>
    <col min="9462" max="9462" width="15.140625" style="19" customWidth="1"/>
    <col min="9463" max="9463" width="14.42578125" style="19" customWidth="1"/>
    <col min="9464" max="9464" width="10.28515625" style="19" customWidth="1"/>
    <col min="9465" max="9466" width="12.7109375" style="19" customWidth="1"/>
    <col min="9467" max="9467" width="11.5703125" style="19" customWidth="1"/>
    <col min="9468" max="9468" width="12.28515625" style="19" customWidth="1"/>
    <col min="9469" max="9469" width="6.7109375" style="19" customWidth="1"/>
    <col min="9470" max="9470" width="11.42578125" style="19" customWidth="1"/>
    <col min="9471" max="9471" width="11" style="19" customWidth="1"/>
    <col min="9472" max="9713" width="9.140625" style="19"/>
    <col min="9714" max="9714" width="8.5703125" style="19" customWidth="1"/>
    <col min="9715" max="9715" width="25.140625" style="19" customWidth="1"/>
    <col min="9716" max="9716" width="20.7109375" style="19" customWidth="1"/>
    <col min="9717" max="9717" width="21.5703125" style="19" customWidth="1"/>
    <col min="9718" max="9718" width="15.140625" style="19" customWidth="1"/>
    <col min="9719" max="9719" width="14.42578125" style="19" customWidth="1"/>
    <col min="9720" max="9720" width="10.28515625" style="19" customWidth="1"/>
    <col min="9721" max="9722" width="12.7109375" style="19" customWidth="1"/>
    <col min="9723" max="9723" width="11.5703125" style="19" customWidth="1"/>
    <col min="9724" max="9724" width="12.28515625" style="19" customWidth="1"/>
    <col min="9725" max="9725" width="6.7109375" style="19" customWidth="1"/>
    <col min="9726" max="9726" width="11.42578125" style="19" customWidth="1"/>
    <col min="9727" max="9727" width="11" style="19" customWidth="1"/>
    <col min="9728" max="9969" width="9.140625" style="19"/>
    <col min="9970" max="9970" width="8.5703125" style="19" customWidth="1"/>
    <col min="9971" max="9971" width="25.140625" style="19" customWidth="1"/>
    <col min="9972" max="9972" width="20.7109375" style="19" customWidth="1"/>
    <col min="9973" max="9973" width="21.5703125" style="19" customWidth="1"/>
    <col min="9974" max="9974" width="15.140625" style="19" customWidth="1"/>
    <col min="9975" max="9975" width="14.42578125" style="19" customWidth="1"/>
    <col min="9976" max="9976" width="10.28515625" style="19" customWidth="1"/>
    <col min="9977" max="9978" width="12.7109375" style="19" customWidth="1"/>
    <col min="9979" max="9979" width="11.5703125" style="19" customWidth="1"/>
    <col min="9980" max="9980" width="12.28515625" style="19" customWidth="1"/>
    <col min="9981" max="9981" width="6.7109375" style="19" customWidth="1"/>
    <col min="9982" max="9982" width="11.42578125" style="19" customWidth="1"/>
    <col min="9983" max="9983" width="11" style="19" customWidth="1"/>
    <col min="9984" max="10225" width="9.140625" style="19"/>
    <col min="10226" max="10226" width="8.5703125" style="19" customWidth="1"/>
    <col min="10227" max="10227" width="25.140625" style="19" customWidth="1"/>
    <col min="10228" max="10228" width="20.7109375" style="19" customWidth="1"/>
    <col min="10229" max="10229" width="21.5703125" style="19" customWidth="1"/>
    <col min="10230" max="10230" width="15.140625" style="19" customWidth="1"/>
    <col min="10231" max="10231" width="14.42578125" style="19" customWidth="1"/>
    <col min="10232" max="10232" width="10.28515625" style="19" customWidth="1"/>
    <col min="10233" max="10234" width="12.7109375" style="19" customWidth="1"/>
    <col min="10235" max="10235" width="11.5703125" style="19" customWidth="1"/>
    <col min="10236" max="10236" width="12.28515625" style="19" customWidth="1"/>
    <col min="10237" max="10237" width="6.7109375" style="19" customWidth="1"/>
    <col min="10238" max="10238" width="11.42578125" style="19" customWidth="1"/>
    <col min="10239" max="10239" width="11" style="19" customWidth="1"/>
    <col min="10240" max="10481" width="9.140625" style="19"/>
    <col min="10482" max="10482" width="8.5703125" style="19" customWidth="1"/>
    <col min="10483" max="10483" width="25.140625" style="19" customWidth="1"/>
    <col min="10484" max="10484" width="20.7109375" style="19" customWidth="1"/>
    <col min="10485" max="10485" width="21.5703125" style="19" customWidth="1"/>
    <col min="10486" max="10486" width="15.140625" style="19" customWidth="1"/>
    <col min="10487" max="10487" width="14.42578125" style="19" customWidth="1"/>
    <col min="10488" max="10488" width="10.28515625" style="19" customWidth="1"/>
    <col min="10489" max="10490" width="12.7109375" style="19" customWidth="1"/>
    <col min="10491" max="10491" width="11.5703125" style="19" customWidth="1"/>
    <col min="10492" max="10492" width="12.28515625" style="19" customWidth="1"/>
    <col min="10493" max="10493" width="6.7109375" style="19" customWidth="1"/>
    <col min="10494" max="10494" width="11.42578125" style="19" customWidth="1"/>
    <col min="10495" max="10495" width="11" style="19" customWidth="1"/>
    <col min="10496" max="10737" width="9.140625" style="19"/>
    <col min="10738" max="10738" width="8.5703125" style="19" customWidth="1"/>
    <col min="10739" max="10739" width="25.140625" style="19" customWidth="1"/>
    <col min="10740" max="10740" width="20.7109375" style="19" customWidth="1"/>
    <col min="10741" max="10741" width="21.5703125" style="19" customWidth="1"/>
    <col min="10742" max="10742" width="15.140625" style="19" customWidth="1"/>
    <col min="10743" max="10743" width="14.42578125" style="19" customWidth="1"/>
    <col min="10744" max="10744" width="10.28515625" style="19" customWidth="1"/>
    <col min="10745" max="10746" width="12.7109375" style="19" customWidth="1"/>
    <col min="10747" max="10747" width="11.5703125" style="19" customWidth="1"/>
    <col min="10748" max="10748" width="12.28515625" style="19" customWidth="1"/>
    <col min="10749" max="10749" width="6.7109375" style="19" customWidth="1"/>
    <col min="10750" max="10750" width="11.42578125" style="19" customWidth="1"/>
    <col min="10751" max="10751" width="11" style="19" customWidth="1"/>
    <col min="10752" max="10993" width="9.140625" style="19"/>
    <col min="10994" max="10994" width="8.5703125" style="19" customWidth="1"/>
    <col min="10995" max="10995" width="25.140625" style="19" customWidth="1"/>
    <col min="10996" max="10996" width="20.7109375" style="19" customWidth="1"/>
    <col min="10997" max="10997" width="21.5703125" style="19" customWidth="1"/>
    <col min="10998" max="10998" width="15.140625" style="19" customWidth="1"/>
    <col min="10999" max="10999" width="14.42578125" style="19" customWidth="1"/>
    <col min="11000" max="11000" width="10.28515625" style="19" customWidth="1"/>
    <col min="11001" max="11002" width="12.7109375" style="19" customWidth="1"/>
    <col min="11003" max="11003" width="11.5703125" style="19" customWidth="1"/>
    <col min="11004" max="11004" width="12.28515625" style="19" customWidth="1"/>
    <col min="11005" max="11005" width="6.7109375" style="19" customWidth="1"/>
    <col min="11006" max="11006" width="11.42578125" style="19" customWidth="1"/>
    <col min="11007" max="11007" width="11" style="19" customWidth="1"/>
    <col min="11008" max="11249" width="9.140625" style="19"/>
    <col min="11250" max="11250" width="8.5703125" style="19" customWidth="1"/>
    <col min="11251" max="11251" width="25.140625" style="19" customWidth="1"/>
    <col min="11252" max="11252" width="20.7109375" style="19" customWidth="1"/>
    <col min="11253" max="11253" width="21.5703125" style="19" customWidth="1"/>
    <col min="11254" max="11254" width="15.140625" style="19" customWidth="1"/>
    <col min="11255" max="11255" width="14.42578125" style="19" customWidth="1"/>
    <col min="11256" max="11256" width="10.28515625" style="19" customWidth="1"/>
    <col min="11257" max="11258" width="12.7109375" style="19" customWidth="1"/>
    <col min="11259" max="11259" width="11.5703125" style="19" customWidth="1"/>
    <col min="11260" max="11260" width="12.28515625" style="19" customWidth="1"/>
    <col min="11261" max="11261" width="6.7109375" style="19" customWidth="1"/>
    <col min="11262" max="11262" width="11.42578125" style="19" customWidth="1"/>
    <col min="11263" max="11263" width="11" style="19" customWidth="1"/>
    <col min="11264" max="11505" width="9.140625" style="19"/>
    <col min="11506" max="11506" width="8.5703125" style="19" customWidth="1"/>
    <col min="11507" max="11507" width="25.140625" style="19" customWidth="1"/>
    <col min="11508" max="11508" width="20.7109375" style="19" customWidth="1"/>
    <col min="11509" max="11509" width="21.5703125" style="19" customWidth="1"/>
    <col min="11510" max="11510" width="15.140625" style="19" customWidth="1"/>
    <col min="11511" max="11511" width="14.42578125" style="19" customWidth="1"/>
    <col min="11512" max="11512" width="10.28515625" style="19" customWidth="1"/>
    <col min="11513" max="11514" width="12.7109375" style="19" customWidth="1"/>
    <col min="11515" max="11515" width="11.5703125" style="19" customWidth="1"/>
    <col min="11516" max="11516" width="12.28515625" style="19" customWidth="1"/>
    <col min="11517" max="11517" width="6.7109375" style="19" customWidth="1"/>
    <col min="11518" max="11518" width="11.42578125" style="19" customWidth="1"/>
    <col min="11519" max="11519" width="11" style="19" customWidth="1"/>
    <col min="11520" max="11761" width="9.140625" style="19"/>
    <col min="11762" max="11762" width="8.5703125" style="19" customWidth="1"/>
    <col min="11763" max="11763" width="25.140625" style="19" customWidth="1"/>
    <col min="11764" max="11764" width="20.7109375" style="19" customWidth="1"/>
    <col min="11765" max="11765" width="21.5703125" style="19" customWidth="1"/>
    <col min="11766" max="11766" width="15.140625" style="19" customWidth="1"/>
    <col min="11767" max="11767" width="14.42578125" style="19" customWidth="1"/>
    <col min="11768" max="11768" width="10.28515625" style="19" customWidth="1"/>
    <col min="11769" max="11770" width="12.7109375" style="19" customWidth="1"/>
    <col min="11771" max="11771" width="11.5703125" style="19" customWidth="1"/>
    <col min="11772" max="11772" width="12.28515625" style="19" customWidth="1"/>
    <col min="11773" max="11773" width="6.7109375" style="19" customWidth="1"/>
    <col min="11774" max="11774" width="11.42578125" style="19" customWidth="1"/>
    <col min="11775" max="11775" width="11" style="19" customWidth="1"/>
    <col min="11776" max="12017" width="9.140625" style="19"/>
    <col min="12018" max="12018" width="8.5703125" style="19" customWidth="1"/>
    <col min="12019" max="12019" width="25.140625" style="19" customWidth="1"/>
    <col min="12020" max="12020" width="20.7109375" style="19" customWidth="1"/>
    <col min="12021" max="12021" width="21.5703125" style="19" customWidth="1"/>
    <col min="12022" max="12022" width="15.140625" style="19" customWidth="1"/>
    <col min="12023" max="12023" width="14.42578125" style="19" customWidth="1"/>
    <col min="12024" max="12024" width="10.28515625" style="19" customWidth="1"/>
    <col min="12025" max="12026" width="12.7109375" style="19" customWidth="1"/>
    <col min="12027" max="12027" width="11.5703125" style="19" customWidth="1"/>
    <col min="12028" max="12028" width="12.28515625" style="19" customWidth="1"/>
    <col min="12029" max="12029" width="6.7109375" style="19" customWidth="1"/>
    <col min="12030" max="12030" width="11.42578125" style="19" customWidth="1"/>
    <col min="12031" max="12031" width="11" style="19" customWidth="1"/>
    <col min="12032" max="12273" width="9.140625" style="19"/>
    <col min="12274" max="12274" width="8.5703125" style="19" customWidth="1"/>
    <col min="12275" max="12275" width="25.140625" style="19" customWidth="1"/>
    <col min="12276" max="12276" width="20.7109375" style="19" customWidth="1"/>
    <col min="12277" max="12277" width="21.5703125" style="19" customWidth="1"/>
    <col min="12278" max="12278" width="15.140625" style="19" customWidth="1"/>
    <col min="12279" max="12279" width="14.42578125" style="19" customWidth="1"/>
    <col min="12280" max="12280" width="10.28515625" style="19" customWidth="1"/>
    <col min="12281" max="12282" width="12.7109375" style="19" customWidth="1"/>
    <col min="12283" max="12283" width="11.5703125" style="19" customWidth="1"/>
    <col min="12284" max="12284" width="12.28515625" style="19" customWidth="1"/>
    <col min="12285" max="12285" width="6.7109375" style="19" customWidth="1"/>
    <col min="12286" max="12286" width="11.42578125" style="19" customWidth="1"/>
    <col min="12287" max="12287" width="11" style="19" customWidth="1"/>
    <col min="12288" max="12529" width="9.140625" style="19"/>
    <col min="12530" max="12530" width="8.5703125" style="19" customWidth="1"/>
    <col min="12531" max="12531" width="25.140625" style="19" customWidth="1"/>
    <col min="12532" max="12532" width="20.7109375" style="19" customWidth="1"/>
    <col min="12533" max="12533" width="21.5703125" style="19" customWidth="1"/>
    <col min="12534" max="12534" width="15.140625" style="19" customWidth="1"/>
    <col min="12535" max="12535" width="14.42578125" style="19" customWidth="1"/>
    <col min="12536" max="12536" width="10.28515625" style="19" customWidth="1"/>
    <col min="12537" max="12538" width="12.7109375" style="19" customWidth="1"/>
    <col min="12539" max="12539" width="11.5703125" style="19" customWidth="1"/>
    <col min="12540" max="12540" width="12.28515625" style="19" customWidth="1"/>
    <col min="12541" max="12541" width="6.7109375" style="19" customWidth="1"/>
    <col min="12542" max="12542" width="11.42578125" style="19" customWidth="1"/>
    <col min="12543" max="12543" width="11" style="19" customWidth="1"/>
    <col min="12544" max="12785" width="9.140625" style="19"/>
    <col min="12786" max="12786" width="8.5703125" style="19" customWidth="1"/>
    <col min="12787" max="12787" width="25.140625" style="19" customWidth="1"/>
    <col min="12788" max="12788" width="20.7109375" style="19" customWidth="1"/>
    <col min="12789" max="12789" width="21.5703125" style="19" customWidth="1"/>
    <col min="12790" max="12790" width="15.140625" style="19" customWidth="1"/>
    <col min="12791" max="12791" width="14.42578125" style="19" customWidth="1"/>
    <col min="12792" max="12792" width="10.28515625" style="19" customWidth="1"/>
    <col min="12793" max="12794" width="12.7109375" style="19" customWidth="1"/>
    <col min="12795" max="12795" width="11.5703125" style="19" customWidth="1"/>
    <col min="12796" max="12796" width="12.28515625" style="19" customWidth="1"/>
    <col min="12797" max="12797" width="6.7109375" style="19" customWidth="1"/>
    <col min="12798" max="12798" width="11.42578125" style="19" customWidth="1"/>
    <col min="12799" max="12799" width="11" style="19" customWidth="1"/>
    <col min="12800" max="13041" width="9.140625" style="19"/>
    <col min="13042" max="13042" width="8.5703125" style="19" customWidth="1"/>
    <col min="13043" max="13043" width="25.140625" style="19" customWidth="1"/>
    <col min="13044" max="13044" width="20.7109375" style="19" customWidth="1"/>
    <col min="13045" max="13045" width="21.5703125" style="19" customWidth="1"/>
    <col min="13046" max="13046" width="15.140625" style="19" customWidth="1"/>
    <col min="13047" max="13047" width="14.42578125" style="19" customWidth="1"/>
    <col min="13048" max="13048" width="10.28515625" style="19" customWidth="1"/>
    <col min="13049" max="13050" width="12.7109375" style="19" customWidth="1"/>
    <col min="13051" max="13051" width="11.5703125" style="19" customWidth="1"/>
    <col min="13052" max="13052" width="12.28515625" style="19" customWidth="1"/>
    <col min="13053" max="13053" width="6.7109375" style="19" customWidth="1"/>
    <col min="13054" max="13054" width="11.42578125" style="19" customWidth="1"/>
    <col min="13055" max="13055" width="11" style="19" customWidth="1"/>
    <col min="13056" max="13297" width="9.140625" style="19"/>
    <col min="13298" max="13298" width="8.5703125" style="19" customWidth="1"/>
    <col min="13299" max="13299" width="25.140625" style="19" customWidth="1"/>
    <col min="13300" max="13300" width="20.7109375" style="19" customWidth="1"/>
    <col min="13301" max="13301" width="21.5703125" style="19" customWidth="1"/>
    <col min="13302" max="13302" width="15.140625" style="19" customWidth="1"/>
    <col min="13303" max="13303" width="14.42578125" style="19" customWidth="1"/>
    <col min="13304" max="13304" width="10.28515625" style="19" customWidth="1"/>
    <col min="13305" max="13306" width="12.7109375" style="19" customWidth="1"/>
    <col min="13307" max="13307" width="11.5703125" style="19" customWidth="1"/>
    <col min="13308" max="13308" width="12.28515625" style="19" customWidth="1"/>
    <col min="13309" max="13309" width="6.7109375" style="19" customWidth="1"/>
    <col min="13310" max="13310" width="11.42578125" style="19" customWidth="1"/>
    <col min="13311" max="13311" width="11" style="19" customWidth="1"/>
    <col min="13312" max="13553" width="9.140625" style="19"/>
    <col min="13554" max="13554" width="8.5703125" style="19" customWidth="1"/>
    <col min="13555" max="13555" width="25.140625" style="19" customWidth="1"/>
    <col min="13556" max="13556" width="20.7109375" style="19" customWidth="1"/>
    <col min="13557" max="13557" width="21.5703125" style="19" customWidth="1"/>
    <col min="13558" max="13558" width="15.140625" style="19" customWidth="1"/>
    <col min="13559" max="13559" width="14.42578125" style="19" customWidth="1"/>
    <col min="13560" max="13560" width="10.28515625" style="19" customWidth="1"/>
    <col min="13561" max="13562" width="12.7109375" style="19" customWidth="1"/>
    <col min="13563" max="13563" width="11.5703125" style="19" customWidth="1"/>
    <col min="13564" max="13564" width="12.28515625" style="19" customWidth="1"/>
    <col min="13565" max="13565" width="6.7109375" style="19" customWidth="1"/>
    <col min="13566" max="13566" width="11.42578125" style="19" customWidth="1"/>
    <col min="13567" max="13567" width="11" style="19" customWidth="1"/>
    <col min="13568" max="13809" width="9.140625" style="19"/>
    <col min="13810" max="13810" width="8.5703125" style="19" customWidth="1"/>
    <col min="13811" max="13811" width="25.140625" style="19" customWidth="1"/>
    <col min="13812" max="13812" width="20.7109375" style="19" customWidth="1"/>
    <col min="13813" max="13813" width="21.5703125" style="19" customWidth="1"/>
    <col min="13814" max="13814" width="15.140625" style="19" customWidth="1"/>
    <col min="13815" max="13815" width="14.42578125" style="19" customWidth="1"/>
    <col min="13816" max="13816" width="10.28515625" style="19" customWidth="1"/>
    <col min="13817" max="13818" width="12.7109375" style="19" customWidth="1"/>
    <col min="13819" max="13819" width="11.5703125" style="19" customWidth="1"/>
    <col min="13820" max="13820" width="12.28515625" style="19" customWidth="1"/>
    <col min="13821" max="13821" width="6.7109375" style="19" customWidth="1"/>
    <col min="13822" max="13822" width="11.42578125" style="19" customWidth="1"/>
    <col min="13823" max="13823" width="11" style="19" customWidth="1"/>
    <col min="13824" max="14065" width="9.140625" style="19"/>
    <col min="14066" max="14066" width="8.5703125" style="19" customWidth="1"/>
    <col min="14067" max="14067" width="25.140625" style="19" customWidth="1"/>
    <col min="14068" max="14068" width="20.7109375" style="19" customWidth="1"/>
    <col min="14069" max="14069" width="21.5703125" style="19" customWidth="1"/>
    <col min="14070" max="14070" width="15.140625" style="19" customWidth="1"/>
    <col min="14071" max="14071" width="14.42578125" style="19" customWidth="1"/>
    <col min="14072" max="14072" width="10.28515625" style="19" customWidth="1"/>
    <col min="14073" max="14074" width="12.7109375" style="19" customWidth="1"/>
    <col min="14075" max="14075" width="11.5703125" style="19" customWidth="1"/>
    <col min="14076" max="14076" width="12.28515625" style="19" customWidth="1"/>
    <col min="14077" max="14077" width="6.7109375" style="19" customWidth="1"/>
    <col min="14078" max="14078" width="11.42578125" style="19" customWidth="1"/>
    <col min="14079" max="14079" width="11" style="19" customWidth="1"/>
    <col min="14080" max="14321" width="9.140625" style="19"/>
    <col min="14322" max="14322" width="8.5703125" style="19" customWidth="1"/>
    <col min="14323" max="14323" width="25.140625" style="19" customWidth="1"/>
    <col min="14324" max="14324" width="20.7109375" style="19" customWidth="1"/>
    <col min="14325" max="14325" width="21.5703125" style="19" customWidth="1"/>
    <col min="14326" max="14326" width="15.140625" style="19" customWidth="1"/>
    <col min="14327" max="14327" width="14.42578125" style="19" customWidth="1"/>
    <col min="14328" max="14328" width="10.28515625" style="19" customWidth="1"/>
    <col min="14329" max="14330" width="12.7109375" style="19" customWidth="1"/>
    <col min="14331" max="14331" width="11.5703125" style="19" customWidth="1"/>
    <col min="14332" max="14332" width="12.28515625" style="19" customWidth="1"/>
    <col min="14333" max="14333" width="6.7109375" style="19" customWidth="1"/>
    <col min="14334" max="14334" width="11.42578125" style="19" customWidth="1"/>
    <col min="14335" max="14335" width="11" style="19" customWidth="1"/>
    <col min="14336" max="14577" width="9.140625" style="19"/>
    <col min="14578" max="14578" width="8.5703125" style="19" customWidth="1"/>
    <col min="14579" max="14579" width="25.140625" style="19" customWidth="1"/>
    <col min="14580" max="14580" width="20.7109375" style="19" customWidth="1"/>
    <col min="14581" max="14581" width="21.5703125" style="19" customWidth="1"/>
    <col min="14582" max="14582" width="15.140625" style="19" customWidth="1"/>
    <col min="14583" max="14583" width="14.42578125" style="19" customWidth="1"/>
    <col min="14584" max="14584" width="10.28515625" style="19" customWidth="1"/>
    <col min="14585" max="14586" width="12.7109375" style="19" customWidth="1"/>
    <col min="14587" max="14587" width="11.5703125" style="19" customWidth="1"/>
    <col min="14588" max="14588" width="12.28515625" style="19" customWidth="1"/>
    <col min="14589" max="14589" width="6.7109375" style="19" customWidth="1"/>
    <col min="14590" max="14590" width="11.42578125" style="19" customWidth="1"/>
    <col min="14591" max="14591" width="11" style="19" customWidth="1"/>
    <col min="14592" max="14833" width="9.140625" style="19"/>
    <col min="14834" max="14834" width="8.5703125" style="19" customWidth="1"/>
    <col min="14835" max="14835" width="25.140625" style="19" customWidth="1"/>
    <col min="14836" max="14836" width="20.7109375" style="19" customWidth="1"/>
    <col min="14837" max="14837" width="21.5703125" style="19" customWidth="1"/>
    <col min="14838" max="14838" width="15.140625" style="19" customWidth="1"/>
    <col min="14839" max="14839" width="14.42578125" style="19" customWidth="1"/>
    <col min="14840" max="14840" width="10.28515625" style="19" customWidth="1"/>
    <col min="14841" max="14842" width="12.7109375" style="19" customWidth="1"/>
    <col min="14843" max="14843" width="11.5703125" style="19" customWidth="1"/>
    <col min="14844" max="14844" width="12.28515625" style="19" customWidth="1"/>
    <col min="14845" max="14845" width="6.7109375" style="19" customWidth="1"/>
    <col min="14846" max="14846" width="11.42578125" style="19" customWidth="1"/>
    <col min="14847" max="14847" width="11" style="19" customWidth="1"/>
    <col min="14848" max="15089" width="9.140625" style="19"/>
    <col min="15090" max="15090" width="8.5703125" style="19" customWidth="1"/>
    <col min="15091" max="15091" width="25.140625" style="19" customWidth="1"/>
    <col min="15092" max="15092" width="20.7109375" style="19" customWidth="1"/>
    <col min="15093" max="15093" width="21.5703125" style="19" customWidth="1"/>
    <col min="15094" max="15094" width="15.140625" style="19" customWidth="1"/>
    <col min="15095" max="15095" width="14.42578125" style="19" customWidth="1"/>
    <col min="15096" max="15096" width="10.28515625" style="19" customWidth="1"/>
    <col min="15097" max="15098" width="12.7109375" style="19" customWidth="1"/>
    <col min="15099" max="15099" width="11.5703125" style="19" customWidth="1"/>
    <col min="15100" max="15100" width="12.28515625" style="19" customWidth="1"/>
    <col min="15101" max="15101" width="6.7109375" style="19" customWidth="1"/>
    <col min="15102" max="15102" width="11.42578125" style="19" customWidth="1"/>
    <col min="15103" max="15103" width="11" style="19" customWidth="1"/>
    <col min="15104" max="15345" width="9.140625" style="19"/>
    <col min="15346" max="15346" width="8.5703125" style="19" customWidth="1"/>
    <col min="15347" max="15347" width="25.140625" style="19" customWidth="1"/>
    <col min="15348" max="15348" width="20.7109375" style="19" customWidth="1"/>
    <col min="15349" max="15349" width="21.5703125" style="19" customWidth="1"/>
    <col min="15350" max="15350" width="15.140625" style="19" customWidth="1"/>
    <col min="15351" max="15351" width="14.42578125" style="19" customWidth="1"/>
    <col min="15352" max="15352" width="10.28515625" style="19" customWidth="1"/>
    <col min="15353" max="15354" width="12.7109375" style="19" customWidth="1"/>
    <col min="15355" max="15355" width="11.5703125" style="19" customWidth="1"/>
    <col min="15356" max="15356" width="12.28515625" style="19" customWidth="1"/>
    <col min="15357" max="15357" width="6.7109375" style="19" customWidth="1"/>
    <col min="15358" max="15358" width="11.42578125" style="19" customWidth="1"/>
    <col min="15359" max="15359" width="11" style="19" customWidth="1"/>
    <col min="15360" max="15601" width="9.140625" style="19"/>
    <col min="15602" max="15602" width="8.5703125" style="19" customWidth="1"/>
    <col min="15603" max="15603" width="25.140625" style="19" customWidth="1"/>
    <col min="15604" max="15604" width="20.7109375" style="19" customWidth="1"/>
    <col min="15605" max="15605" width="21.5703125" style="19" customWidth="1"/>
    <col min="15606" max="15606" width="15.140625" style="19" customWidth="1"/>
    <col min="15607" max="15607" width="14.42578125" style="19" customWidth="1"/>
    <col min="15608" max="15608" width="10.28515625" style="19" customWidth="1"/>
    <col min="15609" max="15610" width="12.7109375" style="19" customWidth="1"/>
    <col min="15611" max="15611" width="11.5703125" style="19" customWidth="1"/>
    <col min="15612" max="15612" width="12.28515625" style="19" customWidth="1"/>
    <col min="15613" max="15613" width="6.7109375" style="19" customWidth="1"/>
    <col min="15614" max="15614" width="11.42578125" style="19" customWidth="1"/>
    <col min="15615" max="15615" width="11" style="19" customWidth="1"/>
    <col min="15616" max="15857" width="9.140625" style="19"/>
    <col min="15858" max="15858" width="8.5703125" style="19" customWidth="1"/>
    <col min="15859" max="15859" width="25.140625" style="19" customWidth="1"/>
    <col min="15860" max="15860" width="20.7109375" style="19" customWidth="1"/>
    <col min="15861" max="15861" width="21.5703125" style="19" customWidth="1"/>
    <col min="15862" max="15862" width="15.140625" style="19" customWidth="1"/>
    <col min="15863" max="15863" width="14.42578125" style="19" customWidth="1"/>
    <col min="15864" max="15864" width="10.28515625" style="19" customWidth="1"/>
    <col min="15865" max="15866" width="12.7109375" style="19" customWidth="1"/>
    <col min="15867" max="15867" width="11.5703125" style="19" customWidth="1"/>
    <col min="15868" max="15868" width="12.28515625" style="19" customWidth="1"/>
    <col min="15869" max="15869" width="6.7109375" style="19" customWidth="1"/>
    <col min="15870" max="15870" width="11.42578125" style="19" customWidth="1"/>
    <col min="15871" max="15871" width="11" style="19" customWidth="1"/>
    <col min="15872" max="16113" width="9.140625" style="19"/>
    <col min="16114" max="16114" width="8.5703125" style="19" customWidth="1"/>
    <col min="16115" max="16115" width="25.140625" style="19" customWidth="1"/>
    <col min="16116" max="16116" width="20.7109375" style="19" customWidth="1"/>
    <col min="16117" max="16117" width="21.5703125" style="19" customWidth="1"/>
    <col min="16118" max="16118" width="15.140625" style="19" customWidth="1"/>
    <col min="16119" max="16119" width="14.42578125" style="19" customWidth="1"/>
    <col min="16120" max="16120" width="10.28515625" style="19" customWidth="1"/>
    <col min="16121" max="16122" width="12.7109375" style="19" customWidth="1"/>
    <col min="16123" max="16123" width="11.5703125" style="19" customWidth="1"/>
    <col min="16124" max="16124" width="12.28515625" style="19" customWidth="1"/>
    <col min="16125" max="16125" width="6.7109375" style="19" customWidth="1"/>
    <col min="16126" max="16126" width="11.42578125" style="19" customWidth="1"/>
    <col min="16127" max="16127" width="11" style="19" customWidth="1"/>
    <col min="16128" max="16384" width="9.140625" style="19"/>
  </cols>
  <sheetData>
    <row r="1" spans="1:145" ht="18.75" x14ac:dyDescent="0.25">
      <c r="A1" s="64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</row>
    <row r="2" spans="1:145" x14ac:dyDescent="0.25">
      <c r="C2" s="20"/>
      <c r="D2" s="20"/>
      <c r="E2" s="20"/>
      <c r="F2" s="20"/>
      <c r="G2" s="20"/>
      <c r="H2" s="20"/>
      <c r="I2" s="20"/>
      <c r="J2" s="20"/>
    </row>
    <row r="3" spans="1:145" ht="20.25" customHeight="1" x14ac:dyDescent="0.25">
      <c r="A3" s="3" t="s">
        <v>0</v>
      </c>
      <c r="B3" s="4" t="s">
        <v>1</v>
      </c>
      <c r="C3" s="17" t="s">
        <v>23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 t="s">
        <v>26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 t="s">
        <v>27</v>
      </c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 t="s">
        <v>28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 t="s">
        <v>29</v>
      </c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 t="s">
        <v>30</v>
      </c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 t="s">
        <v>31</v>
      </c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 t="s">
        <v>32</v>
      </c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 t="s">
        <v>33</v>
      </c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 t="s">
        <v>34</v>
      </c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 t="s">
        <v>35</v>
      </c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 t="s">
        <v>36</v>
      </c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48" t="s">
        <v>37</v>
      </c>
      <c r="EF3" s="48"/>
      <c r="EG3" s="48"/>
      <c r="EH3" s="48"/>
      <c r="EI3" s="48"/>
      <c r="EJ3" s="48"/>
      <c r="EK3" s="48"/>
      <c r="EL3" s="48"/>
      <c r="EM3" s="48"/>
      <c r="EN3" s="48"/>
      <c r="EO3" s="48"/>
    </row>
    <row r="4" spans="1:145" ht="36" customHeight="1" x14ac:dyDescent="0.25">
      <c r="A4" s="3"/>
      <c r="B4" s="4"/>
      <c r="C4" s="1" t="s">
        <v>2</v>
      </c>
      <c r="D4" s="12" t="s">
        <v>24</v>
      </c>
      <c r="E4" s="13"/>
      <c r="F4" s="13"/>
      <c r="G4" s="13"/>
      <c r="H4" s="14"/>
      <c r="I4" s="16" t="s">
        <v>25</v>
      </c>
      <c r="J4" s="16"/>
      <c r="K4" s="16"/>
      <c r="L4" s="16"/>
      <c r="M4" s="16"/>
      <c r="N4" s="1" t="s">
        <v>2</v>
      </c>
      <c r="O4" s="12" t="s">
        <v>24</v>
      </c>
      <c r="P4" s="13"/>
      <c r="Q4" s="13"/>
      <c r="R4" s="13"/>
      <c r="S4" s="14"/>
      <c r="T4" s="16" t="s">
        <v>25</v>
      </c>
      <c r="U4" s="16"/>
      <c r="V4" s="16"/>
      <c r="W4" s="16"/>
      <c r="X4" s="16"/>
      <c r="Y4" s="1" t="s">
        <v>2</v>
      </c>
      <c r="Z4" s="12" t="s">
        <v>24</v>
      </c>
      <c r="AA4" s="13"/>
      <c r="AB4" s="13"/>
      <c r="AC4" s="13"/>
      <c r="AD4" s="14"/>
      <c r="AE4" s="16" t="s">
        <v>25</v>
      </c>
      <c r="AF4" s="16"/>
      <c r="AG4" s="16"/>
      <c r="AH4" s="16"/>
      <c r="AI4" s="16"/>
      <c r="AJ4" s="1" t="s">
        <v>2</v>
      </c>
      <c r="AK4" s="12" t="s">
        <v>24</v>
      </c>
      <c r="AL4" s="13"/>
      <c r="AM4" s="13"/>
      <c r="AN4" s="13"/>
      <c r="AO4" s="14"/>
      <c r="AP4" s="16" t="s">
        <v>25</v>
      </c>
      <c r="AQ4" s="16"/>
      <c r="AR4" s="16"/>
      <c r="AS4" s="16"/>
      <c r="AT4" s="16"/>
      <c r="AU4" s="1" t="s">
        <v>2</v>
      </c>
      <c r="AV4" s="12" t="s">
        <v>24</v>
      </c>
      <c r="AW4" s="13"/>
      <c r="AX4" s="13"/>
      <c r="AY4" s="13"/>
      <c r="AZ4" s="14"/>
      <c r="BA4" s="16" t="s">
        <v>25</v>
      </c>
      <c r="BB4" s="16"/>
      <c r="BC4" s="16"/>
      <c r="BD4" s="16"/>
      <c r="BE4" s="16"/>
      <c r="BF4" s="1" t="s">
        <v>2</v>
      </c>
      <c r="BG4" s="12" t="s">
        <v>24</v>
      </c>
      <c r="BH4" s="13"/>
      <c r="BI4" s="13"/>
      <c r="BJ4" s="13"/>
      <c r="BK4" s="14"/>
      <c r="BL4" s="16" t="s">
        <v>25</v>
      </c>
      <c r="BM4" s="16"/>
      <c r="BN4" s="16"/>
      <c r="BO4" s="16"/>
      <c r="BP4" s="16"/>
      <c r="BQ4" s="1" t="s">
        <v>2</v>
      </c>
      <c r="BR4" s="12" t="s">
        <v>24</v>
      </c>
      <c r="BS4" s="13"/>
      <c r="BT4" s="13"/>
      <c r="BU4" s="13"/>
      <c r="BV4" s="14"/>
      <c r="BW4" s="16" t="s">
        <v>25</v>
      </c>
      <c r="BX4" s="16"/>
      <c r="BY4" s="16"/>
      <c r="BZ4" s="16"/>
      <c r="CA4" s="16"/>
      <c r="CB4" s="1" t="s">
        <v>2</v>
      </c>
      <c r="CC4" s="12" t="s">
        <v>24</v>
      </c>
      <c r="CD4" s="13"/>
      <c r="CE4" s="13"/>
      <c r="CF4" s="13"/>
      <c r="CG4" s="14"/>
      <c r="CH4" s="16" t="s">
        <v>25</v>
      </c>
      <c r="CI4" s="16"/>
      <c r="CJ4" s="16"/>
      <c r="CK4" s="16"/>
      <c r="CL4" s="16"/>
      <c r="CM4" s="1" t="s">
        <v>2</v>
      </c>
      <c r="CN4" s="12" t="s">
        <v>24</v>
      </c>
      <c r="CO4" s="13"/>
      <c r="CP4" s="13"/>
      <c r="CQ4" s="13"/>
      <c r="CR4" s="14"/>
      <c r="CS4" s="16" t="s">
        <v>25</v>
      </c>
      <c r="CT4" s="16"/>
      <c r="CU4" s="16"/>
      <c r="CV4" s="16"/>
      <c r="CW4" s="16"/>
      <c r="CX4" s="1" t="s">
        <v>2</v>
      </c>
      <c r="CY4" s="12" t="s">
        <v>24</v>
      </c>
      <c r="CZ4" s="13"/>
      <c r="DA4" s="13"/>
      <c r="DB4" s="13"/>
      <c r="DC4" s="14"/>
      <c r="DD4" s="16" t="s">
        <v>25</v>
      </c>
      <c r="DE4" s="16"/>
      <c r="DF4" s="16"/>
      <c r="DG4" s="16"/>
      <c r="DH4" s="16"/>
      <c r="DI4" s="1" t="s">
        <v>2</v>
      </c>
      <c r="DJ4" s="12" t="s">
        <v>24</v>
      </c>
      <c r="DK4" s="13"/>
      <c r="DL4" s="13"/>
      <c r="DM4" s="13"/>
      <c r="DN4" s="14"/>
      <c r="DO4" s="16" t="s">
        <v>25</v>
      </c>
      <c r="DP4" s="16"/>
      <c r="DQ4" s="16"/>
      <c r="DR4" s="16"/>
      <c r="DS4" s="16"/>
      <c r="DT4" s="1" t="s">
        <v>2</v>
      </c>
      <c r="DU4" s="12" t="s">
        <v>24</v>
      </c>
      <c r="DV4" s="13"/>
      <c r="DW4" s="13"/>
      <c r="DX4" s="13"/>
      <c r="DY4" s="14"/>
      <c r="DZ4" s="16" t="s">
        <v>25</v>
      </c>
      <c r="EA4" s="16"/>
      <c r="EB4" s="16"/>
      <c r="EC4" s="16"/>
      <c r="ED4" s="16"/>
      <c r="EE4" s="49" t="s">
        <v>2</v>
      </c>
      <c r="EF4" s="50" t="s">
        <v>24</v>
      </c>
      <c r="EG4" s="51"/>
      <c r="EH4" s="51"/>
      <c r="EI4" s="51"/>
      <c r="EJ4" s="52"/>
      <c r="EK4" s="53" t="s">
        <v>25</v>
      </c>
      <c r="EL4" s="53"/>
      <c r="EM4" s="53"/>
      <c r="EN4" s="53"/>
      <c r="EO4" s="53"/>
    </row>
    <row r="5" spans="1:145" ht="14.25" x14ac:dyDescent="0.25">
      <c r="A5" s="3"/>
      <c r="B5" s="4"/>
      <c r="C5" s="16"/>
      <c r="D5" s="21" t="s">
        <v>3</v>
      </c>
      <c r="E5" s="22" t="s">
        <v>4</v>
      </c>
      <c r="F5" s="22" t="s">
        <v>5</v>
      </c>
      <c r="G5" s="22" t="s">
        <v>6</v>
      </c>
      <c r="H5" s="22" t="s">
        <v>7</v>
      </c>
      <c r="I5" s="21" t="s">
        <v>3</v>
      </c>
      <c r="J5" s="22" t="s">
        <v>4</v>
      </c>
      <c r="K5" s="22" t="s">
        <v>5</v>
      </c>
      <c r="L5" s="22" t="s">
        <v>6</v>
      </c>
      <c r="M5" s="22" t="s">
        <v>7</v>
      </c>
      <c r="N5" s="16"/>
      <c r="O5" s="21" t="s">
        <v>3</v>
      </c>
      <c r="P5" s="22" t="s">
        <v>4</v>
      </c>
      <c r="Q5" s="22" t="s">
        <v>5</v>
      </c>
      <c r="R5" s="22" t="s">
        <v>6</v>
      </c>
      <c r="S5" s="22" t="s">
        <v>7</v>
      </c>
      <c r="T5" s="21" t="s">
        <v>3</v>
      </c>
      <c r="U5" s="22" t="s">
        <v>4</v>
      </c>
      <c r="V5" s="22" t="s">
        <v>5</v>
      </c>
      <c r="W5" s="22" t="s">
        <v>6</v>
      </c>
      <c r="X5" s="22" t="s">
        <v>7</v>
      </c>
      <c r="Y5" s="16"/>
      <c r="Z5" s="21" t="s">
        <v>3</v>
      </c>
      <c r="AA5" s="22" t="s">
        <v>4</v>
      </c>
      <c r="AB5" s="22" t="s">
        <v>5</v>
      </c>
      <c r="AC5" s="22" t="s">
        <v>6</v>
      </c>
      <c r="AD5" s="22" t="s">
        <v>7</v>
      </c>
      <c r="AE5" s="21" t="s">
        <v>3</v>
      </c>
      <c r="AF5" s="22" t="s">
        <v>4</v>
      </c>
      <c r="AG5" s="22" t="s">
        <v>5</v>
      </c>
      <c r="AH5" s="22" t="s">
        <v>6</v>
      </c>
      <c r="AI5" s="22" t="s">
        <v>7</v>
      </c>
      <c r="AJ5" s="16"/>
      <c r="AK5" s="21" t="s">
        <v>3</v>
      </c>
      <c r="AL5" s="22" t="s">
        <v>4</v>
      </c>
      <c r="AM5" s="22" t="s">
        <v>5</v>
      </c>
      <c r="AN5" s="22" t="s">
        <v>6</v>
      </c>
      <c r="AO5" s="22" t="s">
        <v>7</v>
      </c>
      <c r="AP5" s="21" t="s">
        <v>3</v>
      </c>
      <c r="AQ5" s="22" t="s">
        <v>4</v>
      </c>
      <c r="AR5" s="22" t="s">
        <v>5</v>
      </c>
      <c r="AS5" s="22" t="s">
        <v>6</v>
      </c>
      <c r="AT5" s="22" t="s">
        <v>7</v>
      </c>
      <c r="AU5" s="16"/>
      <c r="AV5" s="21" t="s">
        <v>3</v>
      </c>
      <c r="AW5" s="22" t="s">
        <v>4</v>
      </c>
      <c r="AX5" s="22" t="s">
        <v>5</v>
      </c>
      <c r="AY5" s="22" t="s">
        <v>6</v>
      </c>
      <c r="AZ5" s="22" t="s">
        <v>7</v>
      </c>
      <c r="BA5" s="21" t="s">
        <v>3</v>
      </c>
      <c r="BB5" s="22" t="s">
        <v>4</v>
      </c>
      <c r="BC5" s="22" t="s">
        <v>5</v>
      </c>
      <c r="BD5" s="22" t="s">
        <v>6</v>
      </c>
      <c r="BE5" s="22" t="s">
        <v>7</v>
      </c>
      <c r="BF5" s="16"/>
      <c r="BG5" s="21" t="s">
        <v>3</v>
      </c>
      <c r="BH5" s="22" t="s">
        <v>4</v>
      </c>
      <c r="BI5" s="22" t="s">
        <v>5</v>
      </c>
      <c r="BJ5" s="22" t="s">
        <v>6</v>
      </c>
      <c r="BK5" s="22" t="s">
        <v>7</v>
      </c>
      <c r="BL5" s="21" t="s">
        <v>3</v>
      </c>
      <c r="BM5" s="22" t="s">
        <v>4</v>
      </c>
      <c r="BN5" s="22" t="s">
        <v>5</v>
      </c>
      <c r="BO5" s="22" t="s">
        <v>6</v>
      </c>
      <c r="BP5" s="22" t="s">
        <v>7</v>
      </c>
      <c r="BQ5" s="16"/>
      <c r="BR5" s="21" t="s">
        <v>3</v>
      </c>
      <c r="BS5" s="22" t="s">
        <v>4</v>
      </c>
      <c r="BT5" s="22" t="s">
        <v>5</v>
      </c>
      <c r="BU5" s="22" t="s">
        <v>6</v>
      </c>
      <c r="BV5" s="22" t="s">
        <v>7</v>
      </c>
      <c r="BW5" s="21" t="s">
        <v>3</v>
      </c>
      <c r="BX5" s="22" t="s">
        <v>4</v>
      </c>
      <c r="BY5" s="22" t="s">
        <v>5</v>
      </c>
      <c r="BZ5" s="22" t="s">
        <v>6</v>
      </c>
      <c r="CA5" s="22" t="s">
        <v>7</v>
      </c>
      <c r="CB5" s="16"/>
      <c r="CC5" s="21" t="s">
        <v>3</v>
      </c>
      <c r="CD5" s="22" t="s">
        <v>4</v>
      </c>
      <c r="CE5" s="22" t="s">
        <v>5</v>
      </c>
      <c r="CF5" s="22" t="s">
        <v>6</v>
      </c>
      <c r="CG5" s="22" t="s">
        <v>7</v>
      </c>
      <c r="CH5" s="21" t="s">
        <v>3</v>
      </c>
      <c r="CI5" s="22" t="s">
        <v>4</v>
      </c>
      <c r="CJ5" s="22" t="s">
        <v>5</v>
      </c>
      <c r="CK5" s="22" t="s">
        <v>6</v>
      </c>
      <c r="CL5" s="22" t="s">
        <v>7</v>
      </c>
      <c r="CM5" s="16"/>
      <c r="CN5" s="21" t="s">
        <v>3</v>
      </c>
      <c r="CO5" s="22" t="s">
        <v>4</v>
      </c>
      <c r="CP5" s="22" t="s">
        <v>5</v>
      </c>
      <c r="CQ5" s="22" t="s">
        <v>6</v>
      </c>
      <c r="CR5" s="22" t="s">
        <v>7</v>
      </c>
      <c r="CS5" s="21" t="s">
        <v>3</v>
      </c>
      <c r="CT5" s="22" t="s">
        <v>4</v>
      </c>
      <c r="CU5" s="22" t="s">
        <v>5</v>
      </c>
      <c r="CV5" s="22" t="s">
        <v>6</v>
      </c>
      <c r="CW5" s="22" t="s">
        <v>7</v>
      </c>
      <c r="CX5" s="16"/>
      <c r="CY5" s="21" t="s">
        <v>3</v>
      </c>
      <c r="CZ5" s="22" t="s">
        <v>4</v>
      </c>
      <c r="DA5" s="22" t="s">
        <v>5</v>
      </c>
      <c r="DB5" s="22" t="s">
        <v>6</v>
      </c>
      <c r="DC5" s="22" t="s">
        <v>7</v>
      </c>
      <c r="DD5" s="21" t="s">
        <v>3</v>
      </c>
      <c r="DE5" s="22" t="s">
        <v>4</v>
      </c>
      <c r="DF5" s="22" t="s">
        <v>5</v>
      </c>
      <c r="DG5" s="22" t="s">
        <v>6</v>
      </c>
      <c r="DH5" s="22" t="s">
        <v>7</v>
      </c>
      <c r="DI5" s="16"/>
      <c r="DJ5" s="21" t="s">
        <v>3</v>
      </c>
      <c r="DK5" s="22" t="s">
        <v>4</v>
      </c>
      <c r="DL5" s="22" t="s">
        <v>5</v>
      </c>
      <c r="DM5" s="22" t="s">
        <v>6</v>
      </c>
      <c r="DN5" s="22" t="s">
        <v>7</v>
      </c>
      <c r="DO5" s="21" t="s">
        <v>3</v>
      </c>
      <c r="DP5" s="22" t="s">
        <v>4</v>
      </c>
      <c r="DQ5" s="22" t="s">
        <v>5</v>
      </c>
      <c r="DR5" s="22" t="s">
        <v>6</v>
      </c>
      <c r="DS5" s="22" t="s">
        <v>7</v>
      </c>
      <c r="DT5" s="16"/>
      <c r="DU5" s="21" t="s">
        <v>3</v>
      </c>
      <c r="DV5" s="22" t="s">
        <v>4</v>
      </c>
      <c r="DW5" s="22" t="s">
        <v>5</v>
      </c>
      <c r="DX5" s="22" t="s">
        <v>6</v>
      </c>
      <c r="DY5" s="22" t="s">
        <v>7</v>
      </c>
      <c r="DZ5" s="21" t="s">
        <v>3</v>
      </c>
      <c r="EA5" s="22" t="s">
        <v>4</v>
      </c>
      <c r="EB5" s="22" t="s">
        <v>5</v>
      </c>
      <c r="EC5" s="22" t="s">
        <v>6</v>
      </c>
      <c r="ED5" s="22" t="s">
        <v>7</v>
      </c>
      <c r="EE5" s="53"/>
      <c r="EF5" s="54" t="s">
        <v>3</v>
      </c>
      <c r="EG5" s="55" t="s">
        <v>4</v>
      </c>
      <c r="EH5" s="55" t="s">
        <v>5</v>
      </c>
      <c r="EI5" s="55" t="s">
        <v>6</v>
      </c>
      <c r="EJ5" s="55" t="s">
        <v>7</v>
      </c>
      <c r="EK5" s="54" t="s">
        <v>3</v>
      </c>
      <c r="EL5" s="55" t="s">
        <v>4</v>
      </c>
      <c r="EM5" s="55" t="s">
        <v>5</v>
      </c>
      <c r="EN5" s="55" t="s">
        <v>6</v>
      </c>
      <c r="EO5" s="55" t="s">
        <v>7</v>
      </c>
    </row>
    <row r="6" spans="1:145" ht="15.75" customHeight="1" x14ac:dyDescent="0.25">
      <c r="A6" s="5" t="s">
        <v>8</v>
      </c>
      <c r="B6" s="23" t="s">
        <v>9</v>
      </c>
      <c r="C6" s="24">
        <f>D6/I6</f>
        <v>7.3809090495472948E-3</v>
      </c>
      <c r="D6" s="6">
        <f>SUM(D7:D8)</f>
        <v>6489</v>
      </c>
      <c r="E6" s="6"/>
      <c r="F6" s="6"/>
      <c r="G6" s="6"/>
      <c r="H6" s="6"/>
      <c r="I6" s="6">
        <f>SUM(I7:I8)</f>
        <v>879160</v>
      </c>
      <c r="J6" s="6">
        <f t="shared" ref="J6:M6" si="0">SUM(J7:J8)</f>
        <v>503726</v>
      </c>
      <c r="K6" s="6">
        <f t="shared" si="0"/>
        <v>0</v>
      </c>
      <c r="L6" s="6">
        <f t="shared" si="0"/>
        <v>375434</v>
      </c>
      <c r="M6" s="6">
        <f t="shared" si="0"/>
        <v>0</v>
      </c>
      <c r="N6" s="24">
        <f>O6/T6</f>
        <v>7.7993192607996231E-3</v>
      </c>
      <c r="O6" s="6">
        <f>SUM(O7:O8)</f>
        <v>6361</v>
      </c>
      <c r="P6" s="6"/>
      <c r="Q6" s="6"/>
      <c r="R6" s="6"/>
      <c r="S6" s="6"/>
      <c r="T6" s="6">
        <f>SUM(T7:T8)</f>
        <v>815584</v>
      </c>
      <c r="U6" s="6">
        <f t="shared" ref="U6" si="1">SUM(U7:U8)</f>
        <v>401900</v>
      </c>
      <c r="V6" s="6">
        <f t="shared" ref="V6" si="2">SUM(V7:V8)</f>
        <v>0</v>
      </c>
      <c r="W6" s="6">
        <f t="shared" ref="W6" si="3">SUM(W7:W8)</f>
        <v>413684</v>
      </c>
      <c r="X6" s="6">
        <f t="shared" ref="X6" si="4">SUM(X7:X8)</f>
        <v>0</v>
      </c>
      <c r="Y6" s="24">
        <f>Z6/AE6</f>
        <v>6.7639700429471348E-3</v>
      </c>
      <c r="Z6" s="6">
        <f>SUM(Z7:Z8)</f>
        <v>5810</v>
      </c>
      <c r="AA6" s="6"/>
      <c r="AB6" s="6"/>
      <c r="AC6" s="6"/>
      <c r="AD6" s="6"/>
      <c r="AE6" s="6">
        <f>SUM(AE7:AE8)</f>
        <v>858963</v>
      </c>
      <c r="AF6" s="6">
        <f t="shared" ref="AF6" si="5">SUM(AF7:AF8)</f>
        <v>425544</v>
      </c>
      <c r="AG6" s="6">
        <f t="shared" ref="AG6" si="6">SUM(AG7:AG8)</f>
        <v>0</v>
      </c>
      <c r="AH6" s="6">
        <f t="shared" ref="AH6" si="7">SUM(AH7:AH8)</f>
        <v>433419</v>
      </c>
      <c r="AI6" s="6">
        <f t="shared" ref="AI6" si="8">SUM(AI7:AI8)</f>
        <v>0</v>
      </c>
      <c r="AJ6" s="24">
        <f>AK6/AP6</f>
        <v>4.9814164773900474E-3</v>
      </c>
      <c r="AK6" s="6">
        <f>SUM(AK7:AK8)</f>
        <v>3474</v>
      </c>
      <c r="AL6" s="6"/>
      <c r="AM6" s="6"/>
      <c r="AN6" s="6"/>
      <c r="AO6" s="6"/>
      <c r="AP6" s="6">
        <f>SUM(AP7:AP8)</f>
        <v>697392</v>
      </c>
      <c r="AQ6" s="6">
        <f t="shared" ref="AQ6" si="9">SUM(AQ7:AQ8)</f>
        <v>388188</v>
      </c>
      <c r="AR6" s="6">
        <f t="shared" ref="AR6" si="10">SUM(AR7:AR8)</f>
        <v>0</v>
      </c>
      <c r="AS6" s="6">
        <f t="shared" ref="AS6" si="11">SUM(AS7:AS8)</f>
        <v>309204</v>
      </c>
      <c r="AT6" s="6">
        <f t="shared" ref="AT6" si="12">SUM(AT7:AT8)</f>
        <v>0</v>
      </c>
      <c r="AU6" s="24">
        <f>AV6/BA6</f>
        <v>4.6685842439070082E-3</v>
      </c>
      <c r="AV6" s="6">
        <f>SUM(AV7:AV8)</f>
        <v>3389</v>
      </c>
      <c r="AW6" s="6"/>
      <c r="AX6" s="6"/>
      <c r="AY6" s="6"/>
      <c r="AZ6" s="6"/>
      <c r="BA6" s="6">
        <f>SUM(BA7:BA8)</f>
        <v>725916</v>
      </c>
      <c r="BB6" s="6">
        <f t="shared" ref="BB6" si="13">SUM(BB7:BB8)</f>
        <v>373553</v>
      </c>
      <c r="BC6" s="6">
        <f t="shared" ref="BC6" si="14">SUM(BC7:BC8)</f>
        <v>0</v>
      </c>
      <c r="BD6" s="6">
        <f t="shared" ref="BD6" si="15">SUM(BD7:BD8)</f>
        <v>352363</v>
      </c>
      <c r="BE6" s="6">
        <f t="shared" ref="BE6" si="16">SUM(BE7:BE8)</f>
        <v>0</v>
      </c>
      <c r="BF6" s="24">
        <f>BG6/BL6</f>
        <v>4.3047181742915629E-3</v>
      </c>
      <c r="BG6" s="6">
        <f>SUM(BG7:BG8)</f>
        <v>3390</v>
      </c>
      <c r="BH6" s="6"/>
      <c r="BI6" s="6"/>
      <c r="BJ6" s="6"/>
      <c r="BK6" s="6"/>
      <c r="BL6" s="6">
        <f>SUM(BL7:BL8)</f>
        <v>787508</v>
      </c>
      <c r="BM6" s="6">
        <f t="shared" ref="BM6" si="17">SUM(BM7:BM8)</f>
        <v>410217</v>
      </c>
      <c r="BN6" s="6">
        <f t="shared" ref="BN6" si="18">SUM(BN7:BN8)</f>
        <v>0</v>
      </c>
      <c r="BO6" s="6">
        <f t="shared" ref="BO6" si="19">SUM(BO7:BO8)</f>
        <v>377291</v>
      </c>
      <c r="BP6" s="6">
        <f t="shared" ref="BP6" si="20">SUM(BP7:BP8)</f>
        <v>0</v>
      </c>
      <c r="BQ6" s="24">
        <f>BR6/BW6</f>
        <v>2.0280336048823441E-3</v>
      </c>
      <c r="BR6" s="6">
        <f>SUM(BR7:BR8)</f>
        <v>1831</v>
      </c>
      <c r="BS6" s="6"/>
      <c r="BT6" s="6"/>
      <c r="BU6" s="6"/>
      <c r="BV6" s="6"/>
      <c r="BW6" s="6">
        <f>SUM(BW7:BW8)</f>
        <v>902845</v>
      </c>
      <c r="BX6" s="6">
        <f t="shared" ref="BX6" si="21">SUM(BX7:BX8)</f>
        <v>512269</v>
      </c>
      <c r="BY6" s="6">
        <f t="shared" ref="BY6" si="22">SUM(BY7:BY8)</f>
        <v>0</v>
      </c>
      <c r="BZ6" s="6">
        <f t="shared" ref="BZ6" si="23">SUM(BZ7:BZ8)</f>
        <v>390576</v>
      </c>
      <c r="CA6" s="6">
        <f t="shared" ref="CA6" si="24">SUM(CA7:CA8)</f>
        <v>0</v>
      </c>
      <c r="CB6" s="24">
        <f>CC6/CH6</f>
        <v>2.0588980201392102E-3</v>
      </c>
      <c r="CC6" s="6">
        <f>SUM(CC7:CC8)</f>
        <v>1886</v>
      </c>
      <c r="CD6" s="6"/>
      <c r="CE6" s="6"/>
      <c r="CF6" s="6"/>
      <c r="CG6" s="6"/>
      <c r="CH6" s="6">
        <f>SUM(CH7:CH8)</f>
        <v>916024</v>
      </c>
      <c r="CI6" s="6">
        <f t="shared" ref="CI6" si="25">SUM(CI7:CI8)</f>
        <v>530380</v>
      </c>
      <c r="CJ6" s="6">
        <f t="shared" ref="CJ6" si="26">SUM(CJ7:CJ8)</f>
        <v>0</v>
      </c>
      <c r="CK6" s="6">
        <f t="shared" ref="CK6" si="27">SUM(CK7:CK8)</f>
        <v>385644</v>
      </c>
      <c r="CL6" s="6">
        <f t="shared" ref="CL6" si="28">SUM(CL7:CL8)</f>
        <v>0</v>
      </c>
      <c r="CM6" s="24">
        <f>CN6/CS6</f>
        <v>2.3705764617371924E-3</v>
      </c>
      <c r="CN6" s="6">
        <f>SUM(CN7:CN8)</f>
        <v>1837</v>
      </c>
      <c r="CO6" s="6"/>
      <c r="CP6" s="6"/>
      <c r="CQ6" s="6"/>
      <c r="CR6" s="6"/>
      <c r="CS6" s="6">
        <f>SUM(CS7:CS8)</f>
        <v>774917</v>
      </c>
      <c r="CT6" s="6">
        <f t="shared" ref="CT6" si="29">SUM(CT7:CT8)</f>
        <v>464878</v>
      </c>
      <c r="CU6" s="6">
        <f t="shared" ref="CU6" si="30">SUM(CU7:CU8)</f>
        <v>0</v>
      </c>
      <c r="CV6" s="6">
        <f t="shared" ref="CV6" si="31">SUM(CV7:CV8)</f>
        <v>310039</v>
      </c>
      <c r="CW6" s="6">
        <f t="shared" ref="CW6" si="32">SUM(CW7:CW8)</f>
        <v>0</v>
      </c>
      <c r="CX6" s="24">
        <f>CY6/DD6</f>
        <v>2.2007247798107726E-3</v>
      </c>
      <c r="CY6" s="6">
        <f>SUM(CY7:CY8)</f>
        <v>1885</v>
      </c>
      <c r="CZ6" s="6"/>
      <c r="DA6" s="6"/>
      <c r="DB6" s="6"/>
      <c r="DC6" s="6"/>
      <c r="DD6" s="6">
        <f>SUM(DD7:DD8)</f>
        <v>856536</v>
      </c>
      <c r="DE6" s="6">
        <f t="shared" ref="DE6" si="33">SUM(DE7:DE8)</f>
        <v>435560</v>
      </c>
      <c r="DF6" s="6">
        <f t="shared" ref="DF6" si="34">SUM(DF7:DF8)</f>
        <v>0</v>
      </c>
      <c r="DG6" s="6">
        <f t="shared" ref="DG6" si="35">SUM(DG7:DG8)</f>
        <v>420976</v>
      </c>
      <c r="DH6" s="6">
        <f t="shared" ref="DH6" si="36">SUM(DH7:DH8)</f>
        <v>0</v>
      </c>
      <c r="DI6" s="24">
        <f>DJ6/DO6</f>
        <v>2.2519200026493175E-3</v>
      </c>
      <c r="DJ6" s="6">
        <f>SUM(DJ7:DJ8)</f>
        <v>2244</v>
      </c>
      <c r="DK6" s="6"/>
      <c r="DL6" s="6"/>
      <c r="DM6" s="6"/>
      <c r="DN6" s="6"/>
      <c r="DO6" s="6">
        <f>SUM(DO7:DO8)</f>
        <v>996483</v>
      </c>
      <c r="DP6" s="6">
        <f t="shared" ref="DP6" si="37">SUM(DP7:DP8)</f>
        <v>512321</v>
      </c>
      <c r="DQ6" s="6">
        <f t="shared" ref="DQ6" si="38">SUM(DQ7:DQ8)</f>
        <v>0</v>
      </c>
      <c r="DR6" s="6">
        <f t="shared" ref="DR6" si="39">SUM(DR7:DR8)</f>
        <v>484162</v>
      </c>
      <c r="DS6" s="6">
        <f t="shared" ref="DS6" si="40">SUM(DS7:DS8)</f>
        <v>0</v>
      </c>
      <c r="DT6" s="24">
        <f>DU6/DZ6</f>
        <v>2.1881432487537438E-3</v>
      </c>
      <c r="DU6" s="6">
        <f>SUM(DU7:DU8)</f>
        <v>2243</v>
      </c>
      <c r="DV6" s="6"/>
      <c r="DW6" s="6"/>
      <c r="DX6" s="6"/>
      <c r="DY6" s="6"/>
      <c r="DZ6" s="6">
        <f>SUM(DZ7:DZ8)</f>
        <v>1025070</v>
      </c>
      <c r="EA6" s="6">
        <f t="shared" ref="EA6" si="41">SUM(EA7:EA8)</f>
        <v>492368</v>
      </c>
      <c r="EB6" s="6">
        <f t="shared" ref="EB6" si="42">SUM(EB7:EB8)</f>
        <v>0</v>
      </c>
      <c r="EC6" s="6">
        <f t="shared" ref="EC6" si="43">SUM(EC7:EC8)</f>
        <v>532702</v>
      </c>
      <c r="ED6" s="6">
        <f t="shared" ref="ED6" si="44">SUM(ED7:ED8)</f>
        <v>0</v>
      </c>
      <c r="EE6" s="56">
        <f>EF6/EK6</f>
        <v>3.9895869621325783E-3</v>
      </c>
      <c r="EF6" s="57">
        <f>SUM(EF7:EF8)</f>
        <v>40839</v>
      </c>
      <c r="EG6" s="57">
        <f>E6+P6+AA6+AL6+AW6+BH6+BS6+CD6+CO6+CZ6+DK6+DV6</f>
        <v>0</v>
      </c>
      <c r="EH6" s="57">
        <f t="shared" ref="EH6" si="45">F6+Q6+AB6+AM6+AX6+BI6+BT6+CE6+CP6+DA6+DL6+DW6</f>
        <v>0</v>
      </c>
      <c r="EI6" s="57">
        <f t="shared" ref="EI6" si="46">G6+R6+AC6+AN6+AY6+BJ6+BU6+CF6+CQ6+DB6+DM6+DX6</f>
        <v>0</v>
      </c>
      <c r="EJ6" s="57">
        <f t="shared" ref="EJ6" si="47">H6+S6+AD6+AO6+AZ6+BK6+BV6+CG6+CR6+DC6+DN6+DY6</f>
        <v>0</v>
      </c>
      <c r="EK6" s="57">
        <f>SUM(EK7:EK8)</f>
        <v>10236398</v>
      </c>
      <c r="EL6" s="57">
        <f>J6+U6+AF6+AQ6+BB6+BM6+BX6+CI6+CT6+DE6+DP6+EA6</f>
        <v>5450904</v>
      </c>
      <c r="EM6" s="57">
        <f t="shared" ref="EM6:EO6" si="48">K6+V6+AG6+AR6+BC6+BN6+BY6+CJ6+CU6+DF6+DQ6+EB6</f>
        <v>0</v>
      </c>
      <c r="EN6" s="57">
        <f t="shared" si="48"/>
        <v>4785494</v>
      </c>
      <c r="EO6" s="57">
        <f t="shared" si="48"/>
        <v>0</v>
      </c>
    </row>
    <row r="7" spans="1:145" ht="15.75" customHeight="1" x14ac:dyDescent="0.25">
      <c r="A7" s="7" t="s">
        <v>10</v>
      </c>
      <c r="B7" s="25" t="s">
        <v>11</v>
      </c>
      <c r="C7" s="15">
        <f>D7/I7</f>
        <v>1.7284549120722813E-2</v>
      </c>
      <c r="D7" s="8">
        <f>SUM(E7:H7)</f>
        <v>6489</v>
      </c>
      <c r="E7" s="8"/>
      <c r="F7" s="8"/>
      <c r="G7" s="8">
        <v>6489</v>
      </c>
      <c r="H7" s="8"/>
      <c r="I7" s="8">
        <f>SUM(J7:M7)</f>
        <v>375422</v>
      </c>
      <c r="J7" s="9"/>
      <c r="K7" s="9"/>
      <c r="L7" s="9">
        <v>375422</v>
      </c>
      <c r="M7" s="9"/>
      <c r="N7" s="15">
        <f>O7/T7</f>
        <v>1.5379147606935969E-2</v>
      </c>
      <c r="O7" s="8">
        <f>SUM(P7:S7)</f>
        <v>6361</v>
      </c>
      <c r="P7" s="8"/>
      <c r="Q7" s="8"/>
      <c r="R7" s="8">
        <v>6361</v>
      </c>
      <c r="S7" s="8"/>
      <c r="T7" s="8">
        <f>SUM(U7:X7)</f>
        <v>413612</v>
      </c>
      <c r="U7" s="9"/>
      <c r="V7" s="9"/>
      <c r="W7" s="9">
        <v>413612</v>
      </c>
      <c r="X7" s="9"/>
      <c r="Y7" s="15">
        <f>Z7/AE7</f>
        <v>1.3421392452141532E-2</v>
      </c>
      <c r="Z7" s="8">
        <f>SUM(AA7:AD7)</f>
        <v>5810</v>
      </c>
      <c r="AA7" s="8"/>
      <c r="AB7" s="8"/>
      <c r="AC7" s="8">
        <v>5810</v>
      </c>
      <c r="AD7" s="8"/>
      <c r="AE7" s="8">
        <f>SUM(AF7:AI7)</f>
        <v>432891</v>
      </c>
      <c r="AF7" s="9"/>
      <c r="AG7" s="9"/>
      <c r="AH7" s="9">
        <v>432891</v>
      </c>
      <c r="AI7" s="9"/>
      <c r="AJ7" s="15">
        <f>AK7/AP7</f>
        <v>1.1235300966352311E-2</v>
      </c>
      <c r="AK7" s="8">
        <f>SUM(AL7:AO7)</f>
        <v>3474</v>
      </c>
      <c r="AL7" s="8"/>
      <c r="AM7" s="8"/>
      <c r="AN7" s="8">
        <v>3474</v>
      </c>
      <c r="AO7" s="8"/>
      <c r="AP7" s="8">
        <f>SUM(AQ7:AT7)</f>
        <v>309204</v>
      </c>
      <c r="AQ7" s="9"/>
      <c r="AR7" s="9"/>
      <c r="AS7" s="9">
        <v>309204</v>
      </c>
      <c r="AT7" s="9"/>
      <c r="AU7" s="15">
        <f>AV7/BA7</f>
        <v>1.016646117755759E-2</v>
      </c>
      <c r="AV7" s="8">
        <f>SUM(AW7:AZ7)</f>
        <v>3389</v>
      </c>
      <c r="AW7" s="8"/>
      <c r="AX7" s="8"/>
      <c r="AY7" s="8">
        <v>3389</v>
      </c>
      <c r="AZ7" s="8"/>
      <c r="BA7" s="8">
        <f>SUM(BB7:BE7)</f>
        <v>333351</v>
      </c>
      <c r="BB7" s="9"/>
      <c r="BC7" s="9"/>
      <c r="BD7" s="9">
        <v>333351</v>
      </c>
      <c r="BE7" s="9"/>
      <c r="BF7" s="15">
        <f>BG7/BL7</f>
        <v>9.4019108898534248E-3</v>
      </c>
      <c r="BG7" s="8">
        <f>SUM(BH7:BK7)</f>
        <v>3390</v>
      </c>
      <c r="BH7" s="8"/>
      <c r="BI7" s="8"/>
      <c r="BJ7" s="8">
        <v>3390</v>
      </c>
      <c r="BK7" s="8"/>
      <c r="BL7" s="8">
        <f>SUM(BM7:BP7)</f>
        <v>360565</v>
      </c>
      <c r="BM7" s="9"/>
      <c r="BN7" s="9"/>
      <c r="BO7" s="9">
        <v>360565</v>
      </c>
      <c r="BP7" s="9"/>
      <c r="BQ7" s="15">
        <f>BR7/BW7</f>
        <v>4.917099475258745E-3</v>
      </c>
      <c r="BR7" s="8">
        <f>SUM(BS7:BV7)</f>
        <v>1831</v>
      </c>
      <c r="BS7" s="8"/>
      <c r="BT7" s="8"/>
      <c r="BU7" s="8">
        <v>1831</v>
      </c>
      <c r="BV7" s="8"/>
      <c r="BW7" s="8">
        <f>SUM(BX7:CA7)</f>
        <v>372374</v>
      </c>
      <c r="BX7" s="9"/>
      <c r="BY7" s="9"/>
      <c r="BZ7" s="9">
        <v>372374</v>
      </c>
      <c r="CA7" s="9"/>
      <c r="CB7" s="15">
        <f>CC7/CH7</f>
        <v>5.2310713433812803E-3</v>
      </c>
      <c r="CC7" s="8">
        <f>SUM(CD7:CG7)</f>
        <v>1886</v>
      </c>
      <c r="CD7" s="8"/>
      <c r="CE7" s="8"/>
      <c r="CF7" s="8">
        <v>1886</v>
      </c>
      <c r="CG7" s="8"/>
      <c r="CH7" s="8">
        <f>SUM(CI7:CL7)</f>
        <v>360538</v>
      </c>
      <c r="CI7" s="9"/>
      <c r="CJ7" s="9"/>
      <c r="CK7" s="9">
        <v>360538</v>
      </c>
      <c r="CL7" s="9"/>
      <c r="CM7" s="15">
        <f>CN7/CS7</f>
        <v>6.2723218858621796E-3</v>
      </c>
      <c r="CN7" s="8">
        <f>SUM(CO7:CR7)</f>
        <v>1837</v>
      </c>
      <c r="CO7" s="8"/>
      <c r="CP7" s="8"/>
      <c r="CQ7" s="8">
        <v>1837</v>
      </c>
      <c r="CR7" s="8"/>
      <c r="CS7" s="8">
        <f>SUM(CT7:CW7)</f>
        <v>292874</v>
      </c>
      <c r="CT7" s="9"/>
      <c r="CU7" s="9"/>
      <c r="CV7" s="9">
        <v>292874</v>
      </c>
      <c r="CW7" s="9"/>
      <c r="CX7" s="15">
        <f>CY7/DD7</f>
        <v>4.7636617269474152E-3</v>
      </c>
      <c r="CY7" s="8">
        <f>SUM(CZ7:DC7)</f>
        <v>1885</v>
      </c>
      <c r="CZ7" s="8"/>
      <c r="DA7" s="8"/>
      <c r="DB7" s="8">
        <v>1885</v>
      </c>
      <c r="DC7" s="8"/>
      <c r="DD7" s="8">
        <f>SUM(DE7:DH7)</f>
        <v>395704</v>
      </c>
      <c r="DE7" s="9"/>
      <c r="DF7" s="9"/>
      <c r="DG7" s="9">
        <v>395704</v>
      </c>
      <c r="DH7" s="9"/>
      <c r="DI7" s="15">
        <f>DJ7/DO7</f>
        <v>4.9030639779930208E-3</v>
      </c>
      <c r="DJ7" s="8">
        <f>SUM(DK7:DN7)</f>
        <v>2244</v>
      </c>
      <c r="DK7" s="8"/>
      <c r="DL7" s="8"/>
      <c r="DM7" s="8">
        <v>2244</v>
      </c>
      <c r="DN7" s="8"/>
      <c r="DO7" s="8">
        <f>SUM(DP7:DS7)</f>
        <v>457673</v>
      </c>
      <c r="DP7" s="9"/>
      <c r="DQ7" s="9"/>
      <c r="DR7" s="9">
        <v>457673</v>
      </c>
      <c r="DS7" s="9"/>
      <c r="DT7" s="15">
        <f>DU7/DZ7</f>
        <v>4.5047487643572548E-3</v>
      </c>
      <c r="DU7" s="8">
        <f>SUM(DV7:DY7)</f>
        <v>2243</v>
      </c>
      <c r="DV7" s="8"/>
      <c r="DW7" s="8"/>
      <c r="DX7" s="8">
        <v>2243</v>
      </c>
      <c r="DY7" s="8"/>
      <c r="DZ7" s="8">
        <f>SUM(EA7:ED7)</f>
        <v>497919</v>
      </c>
      <c r="EA7" s="9"/>
      <c r="EB7" s="9"/>
      <c r="EC7" s="9">
        <v>497919</v>
      </c>
      <c r="ED7" s="9"/>
      <c r="EE7" s="58">
        <f>EF7/EK7</f>
        <v>8.873940245456069E-3</v>
      </c>
      <c r="EF7" s="59">
        <f>SUM(EG7:EJ7)</f>
        <v>40839</v>
      </c>
      <c r="EG7" s="57">
        <f t="shared" ref="EG7:EG13" si="49">E7+P7+AA7+AL7+AW7+BH7+BS7+CD7+CO7+CZ7+DK7+DV7</f>
        <v>0</v>
      </c>
      <c r="EH7" s="57">
        <f t="shared" ref="EH7:EH13" si="50">F7+Q7+AB7+AM7+AX7+BI7+BT7+CE7+CP7+DA7+DL7+DW7</f>
        <v>0</v>
      </c>
      <c r="EI7" s="57">
        <f t="shared" ref="EI7:EI13" si="51">G7+R7+AC7+AN7+AY7+BJ7+BU7+CF7+CQ7+DB7+DM7+DX7</f>
        <v>40839</v>
      </c>
      <c r="EJ7" s="57">
        <f t="shared" ref="EJ7:EJ13" si="52">H7+S7+AD7+AO7+AZ7+BK7+BV7+CG7+CR7+DC7+DN7+DY7</f>
        <v>0</v>
      </c>
      <c r="EK7" s="59">
        <f>SUM(EL7:EO7)</f>
        <v>4602127</v>
      </c>
      <c r="EL7" s="60">
        <f t="shared" ref="EL7:EL13" si="53">J7+U7+AF7+AQ7+BB7+BM7+BX7+CI7+CT7+DE7+DP7+EA7</f>
        <v>0</v>
      </c>
      <c r="EM7" s="60">
        <f t="shared" ref="EM7:EM13" si="54">K7+V7+AG7+AR7+BC7+BN7+BY7+CJ7+CU7+DF7+DQ7+EB7</f>
        <v>0</v>
      </c>
      <c r="EN7" s="60">
        <f t="shared" ref="EN7:EN13" si="55">L7+W7+AH7+AS7+BD7+BO7+BZ7+CK7+CV7+DG7+DR7+EC7</f>
        <v>4602127</v>
      </c>
      <c r="EO7" s="60">
        <f t="shared" ref="EO7:EO13" si="56">M7+X7+AI7+AT7+BE7+BP7+CA7+CL7+CW7+DH7+DS7+ED7</f>
        <v>0</v>
      </c>
    </row>
    <row r="8" spans="1:145" ht="15" customHeight="1" x14ac:dyDescent="0.25">
      <c r="A8" s="7" t="s">
        <v>12</v>
      </c>
      <c r="B8" s="25" t="s">
        <v>13</v>
      </c>
      <c r="C8" s="15">
        <f t="shared" ref="C8:C12" si="57">D8/I8</f>
        <v>0</v>
      </c>
      <c r="D8" s="8">
        <f>SUM(E8:H8)</f>
        <v>0</v>
      </c>
      <c r="E8" s="26"/>
      <c r="F8" s="26"/>
      <c r="G8" s="26"/>
      <c r="H8" s="26"/>
      <c r="I8" s="8">
        <f>SUM(J8:M8)</f>
        <v>503738</v>
      </c>
      <c r="J8" s="8">
        <v>503726</v>
      </c>
      <c r="K8" s="8"/>
      <c r="L8" s="8">
        <v>12</v>
      </c>
      <c r="M8" s="8"/>
      <c r="N8" s="15">
        <f t="shared" ref="N8" si="58">O8/T8</f>
        <v>0</v>
      </c>
      <c r="O8" s="8">
        <f>SUM(P8:S8)</f>
        <v>0</v>
      </c>
      <c r="P8" s="26"/>
      <c r="Q8" s="26"/>
      <c r="R8" s="26"/>
      <c r="S8" s="26"/>
      <c r="T8" s="8">
        <f>SUM(U8:X8)</f>
        <v>401972</v>
      </c>
      <c r="U8" s="8">
        <v>401900</v>
      </c>
      <c r="V8" s="8"/>
      <c r="W8" s="8">
        <v>72</v>
      </c>
      <c r="X8" s="8"/>
      <c r="Y8" s="15">
        <f t="shared" ref="Y8" si="59">Z8/AE8</f>
        <v>0</v>
      </c>
      <c r="Z8" s="8">
        <f>SUM(AA8:AD8)</f>
        <v>0</v>
      </c>
      <c r="AA8" s="26"/>
      <c r="AB8" s="26"/>
      <c r="AC8" s="26"/>
      <c r="AD8" s="26"/>
      <c r="AE8" s="8">
        <f>SUM(AF8:AI8)</f>
        <v>426072</v>
      </c>
      <c r="AF8" s="8">
        <v>425544</v>
      </c>
      <c r="AG8" s="8"/>
      <c r="AH8" s="8">
        <v>528</v>
      </c>
      <c r="AI8" s="8"/>
      <c r="AJ8" s="15">
        <f t="shared" ref="AJ8" si="60">AK8/AP8</f>
        <v>0</v>
      </c>
      <c r="AK8" s="8">
        <f>SUM(AL8:AO8)</f>
        <v>0</v>
      </c>
      <c r="AL8" s="26"/>
      <c r="AM8" s="26"/>
      <c r="AN8" s="26"/>
      <c r="AO8" s="26"/>
      <c r="AP8" s="8">
        <f>SUM(AQ8:AT8)</f>
        <v>388188</v>
      </c>
      <c r="AQ8" s="8">
        <v>388188</v>
      </c>
      <c r="AR8" s="8"/>
      <c r="AS8" s="8">
        <v>0</v>
      </c>
      <c r="AT8" s="8"/>
      <c r="AU8" s="15">
        <f t="shared" ref="AU8" si="61">AV8/BA8</f>
        <v>0</v>
      </c>
      <c r="AV8" s="8">
        <f>SUM(AW8:AZ8)</f>
        <v>0</v>
      </c>
      <c r="AW8" s="26"/>
      <c r="AX8" s="26"/>
      <c r="AY8" s="26"/>
      <c r="AZ8" s="26"/>
      <c r="BA8" s="8">
        <f>SUM(BB8:BE8)</f>
        <v>392565</v>
      </c>
      <c r="BB8" s="8">
        <v>373553</v>
      </c>
      <c r="BC8" s="8"/>
      <c r="BD8" s="8">
        <v>19012</v>
      </c>
      <c r="BE8" s="8"/>
      <c r="BF8" s="15">
        <f t="shared" ref="BF8" si="62">BG8/BL8</f>
        <v>0</v>
      </c>
      <c r="BG8" s="8">
        <f>SUM(BH8:BK8)</f>
        <v>0</v>
      </c>
      <c r="BH8" s="26"/>
      <c r="BI8" s="26"/>
      <c r="BJ8" s="26"/>
      <c r="BK8" s="26"/>
      <c r="BL8" s="8">
        <f>SUM(BM8:BP8)</f>
        <v>426943</v>
      </c>
      <c r="BM8" s="8">
        <v>410217</v>
      </c>
      <c r="BN8" s="8"/>
      <c r="BO8" s="8">
        <v>16726</v>
      </c>
      <c r="BP8" s="8"/>
      <c r="BQ8" s="15">
        <f t="shared" ref="BQ8" si="63">BR8/BW8</f>
        <v>0</v>
      </c>
      <c r="BR8" s="8">
        <f>SUM(BS8:BV8)</f>
        <v>0</v>
      </c>
      <c r="BS8" s="26"/>
      <c r="BT8" s="26"/>
      <c r="BU8" s="26"/>
      <c r="BV8" s="26"/>
      <c r="BW8" s="8">
        <f>SUM(BX8:CA8)</f>
        <v>530471</v>
      </c>
      <c r="BX8" s="8">
        <v>512269</v>
      </c>
      <c r="BY8" s="8"/>
      <c r="BZ8" s="8">
        <v>18202</v>
      </c>
      <c r="CA8" s="8"/>
      <c r="CB8" s="15">
        <f t="shared" ref="CB8" si="64">CC8/CH8</f>
        <v>0</v>
      </c>
      <c r="CC8" s="8">
        <f>SUM(CD8:CG8)</f>
        <v>0</v>
      </c>
      <c r="CD8" s="26"/>
      <c r="CE8" s="26"/>
      <c r="CF8" s="26"/>
      <c r="CG8" s="26"/>
      <c r="CH8" s="8">
        <f>SUM(CI8:CL8)</f>
        <v>555486</v>
      </c>
      <c r="CI8" s="8">
        <v>530380</v>
      </c>
      <c r="CJ8" s="8"/>
      <c r="CK8" s="8">
        <v>25106</v>
      </c>
      <c r="CL8" s="8"/>
      <c r="CM8" s="15">
        <f t="shared" ref="CM8" si="65">CN8/CS8</f>
        <v>0</v>
      </c>
      <c r="CN8" s="8">
        <f>SUM(CO8:CR8)</f>
        <v>0</v>
      </c>
      <c r="CO8" s="26"/>
      <c r="CP8" s="26"/>
      <c r="CQ8" s="26"/>
      <c r="CR8" s="26"/>
      <c r="CS8" s="8">
        <f>SUM(CT8:CW8)</f>
        <v>482043</v>
      </c>
      <c r="CT8" s="8">
        <v>464878</v>
      </c>
      <c r="CU8" s="8"/>
      <c r="CV8" s="8">
        <v>17165</v>
      </c>
      <c r="CW8" s="8"/>
      <c r="CX8" s="15">
        <f t="shared" ref="CX8" si="66">CY8/DD8</f>
        <v>0</v>
      </c>
      <c r="CY8" s="8">
        <f>SUM(CZ8:DC8)</f>
        <v>0</v>
      </c>
      <c r="CZ8" s="26"/>
      <c r="DA8" s="26"/>
      <c r="DB8" s="26"/>
      <c r="DC8" s="26"/>
      <c r="DD8" s="8">
        <f>SUM(DE8:DH8)</f>
        <v>460832</v>
      </c>
      <c r="DE8" s="8">
        <v>435560</v>
      </c>
      <c r="DF8" s="8"/>
      <c r="DG8" s="8">
        <v>25272</v>
      </c>
      <c r="DH8" s="8"/>
      <c r="DI8" s="15">
        <f t="shared" ref="DI8" si="67">DJ8/DO8</f>
        <v>0</v>
      </c>
      <c r="DJ8" s="8">
        <f>SUM(DK8:DN8)</f>
        <v>0</v>
      </c>
      <c r="DK8" s="26"/>
      <c r="DL8" s="26"/>
      <c r="DM8" s="26"/>
      <c r="DN8" s="26"/>
      <c r="DO8" s="8">
        <f>SUM(DP8:DS8)</f>
        <v>538810</v>
      </c>
      <c r="DP8" s="8">
        <v>512321</v>
      </c>
      <c r="DQ8" s="8"/>
      <c r="DR8" s="8">
        <v>26489</v>
      </c>
      <c r="DS8" s="8"/>
      <c r="DT8" s="15">
        <f t="shared" ref="DT8" si="68">DU8/DZ8</f>
        <v>0</v>
      </c>
      <c r="DU8" s="8">
        <f>SUM(DV8:DY8)</f>
        <v>0</v>
      </c>
      <c r="DV8" s="26"/>
      <c r="DW8" s="26"/>
      <c r="DX8" s="26"/>
      <c r="DY8" s="26"/>
      <c r="DZ8" s="8">
        <f>SUM(EA8:ED8)</f>
        <v>527151</v>
      </c>
      <c r="EA8" s="8">
        <v>492368</v>
      </c>
      <c r="EB8" s="8"/>
      <c r="EC8" s="8">
        <v>34783</v>
      </c>
      <c r="ED8" s="8"/>
      <c r="EE8" s="58">
        <f t="shared" ref="EE8" si="69">EF8/EK8</f>
        <v>0</v>
      </c>
      <c r="EF8" s="59">
        <f>SUM(EG8:EJ8)</f>
        <v>0</v>
      </c>
      <c r="EG8" s="57">
        <f t="shared" si="49"/>
        <v>0</v>
      </c>
      <c r="EH8" s="57">
        <f t="shared" si="50"/>
        <v>0</v>
      </c>
      <c r="EI8" s="57">
        <f t="shared" si="51"/>
        <v>0</v>
      </c>
      <c r="EJ8" s="57">
        <f t="shared" si="52"/>
        <v>0</v>
      </c>
      <c r="EK8" s="59">
        <f>SUM(EL8:EO8)</f>
        <v>5634271</v>
      </c>
      <c r="EL8" s="59">
        <f t="shared" si="53"/>
        <v>5450904</v>
      </c>
      <c r="EM8" s="59">
        <f t="shared" si="54"/>
        <v>0</v>
      </c>
      <c r="EN8" s="59">
        <f t="shared" si="55"/>
        <v>183367</v>
      </c>
      <c r="EO8" s="59">
        <f t="shared" si="56"/>
        <v>0</v>
      </c>
    </row>
    <row r="9" spans="1:145" ht="15.75" customHeight="1" x14ac:dyDescent="0.25">
      <c r="A9" s="5" t="s">
        <v>14</v>
      </c>
      <c r="B9" s="23" t="s">
        <v>15</v>
      </c>
      <c r="C9" s="15"/>
      <c r="D9" s="10">
        <f>SUM(E9:H9)</f>
        <v>0</v>
      </c>
      <c r="E9" s="27"/>
      <c r="F9" s="27"/>
      <c r="G9" s="27"/>
      <c r="H9" s="27"/>
      <c r="I9" s="10">
        <f>SUM(J9:M9)</f>
        <v>0</v>
      </c>
      <c r="J9" s="10">
        <v>0</v>
      </c>
      <c r="K9" s="10">
        <v>0</v>
      </c>
      <c r="L9" s="10">
        <v>0</v>
      </c>
      <c r="M9" s="10">
        <v>0</v>
      </c>
      <c r="N9" s="15"/>
      <c r="O9" s="10">
        <f>SUM(P9:S9)</f>
        <v>0</v>
      </c>
      <c r="P9" s="27"/>
      <c r="Q9" s="27"/>
      <c r="R9" s="27"/>
      <c r="S9" s="27"/>
      <c r="T9" s="10">
        <f>SUM(U9:X9)</f>
        <v>0</v>
      </c>
      <c r="U9" s="10">
        <v>0</v>
      </c>
      <c r="V9" s="10">
        <v>0</v>
      </c>
      <c r="W9" s="10">
        <v>0</v>
      </c>
      <c r="X9" s="10">
        <v>0</v>
      </c>
      <c r="Y9" s="15"/>
      <c r="Z9" s="10">
        <f>SUM(AA9:AD9)</f>
        <v>0</v>
      </c>
      <c r="AA9" s="27"/>
      <c r="AB9" s="27"/>
      <c r="AC9" s="27"/>
      <c r="AD9" s="27"/>
      <c r="AE9" s="10">
        <f>SUM(AF9:AI9)</f>
        <v>0</v>
      </c>
      <c r="AF9" s="10">
        <v>0</v>
      </c>
      <c r="AG9" s="10">
        <v>0</v>
      </c>
      <c r="AH9" s="10">
        <v>0</v>
      </c>
      <c r="AI9" s="10">
        <v>0</v>
      </c>
      <c r="AJ9" s="15"/>
      <c r="AK9" s="10">
        <f>SUM(AL9:AO9)</f>
        <v>0</v>
      </c>
      <c r="AL9" s="27"/>
      <c r="AM9" s="27"/>
      <c r="AN9" s="27"/>
      <c r="AO9" s="27"/>
      <c r="AP9" s="10">
        <f>SUM(AQ9:AT9)</f>
        <v>0</v>
      </c>
      <c r="AQ9" s="10">
        <v>0</v>
      </c>
      <c r="AR9" s="10">
        <v>0</v>
      </c>
      <c r="AS9" s="10">
        <v>0</v>
      </c>
      <c r="AT9" s="10">
        <v>0</v>
      </c>
      <c r="AU9" s="15"/>
      <c r="AV9" s="10">
        <f>SUM(AW9:AZ9)</f>
        <v>0</v>
      </c>
      <c r="AW9" s="27"/>
      <c r="AX9" s="27"/>
      <c r="AY9" s="27"/>
      <c r="AZ9" s="27"/>
      <c r="BA9" s="10">
        <f>SUM(BB9:BE9)</f>
        <v>0</v>
      </c>
      <c r="BB9" s="10">
        <v>0</v>
      </c>
      <c r="BC9" s="10">
        <v>0</v>
      </c>
      <c r="BD9" s="10">
        <v>0</v>
      </c>
      <c r="BE9" s="10">
        <v>0</v>
      </c>
      <c r="BF9" s="15"/>
      <c r="BG9" s="10">
        <f>SUM(BH9:BK9)</f>
        <v>0</v>
      </c>
      <c r="BH9" s="27"/>
      <c r="BI9" s="27"/>
      <c r="BJ9" s="27"/>
      <c r="BK9" s="27"/>
      <c r="BL9" s="10">
        <f>SUM(BM9:BP9)</f>
        <v>0</v>
      </c>
      <c r="BM9" s="10">
        <v>0</v>
      </c>
      <c r="BN9" s="10">
        <v>0</v>
      </c>
      <c r="BO9" s="10">
        <v>0</v>
      </c>
      <c r="BP9" s="10">
        <v>0</v>
      </c>
      <c r="BQ9" s="15"/>
      <c r="BR9" s="10">
        <f>SUM(BS9:BV9)</f>
        <v>0</v>
      </c>
      <c r="BS9" s="27"/>
      <c r="BT9" s="27"/>
      <c r="BU9" s="27"/>
      <c r="BV9" s="27"/>
      <c r="BW9" s="10">
        <f>SUM(BX9:CA9)</f>
        <v>0</v>
      </c>
      <c r="BX9" s="10">
        <v>0</v>
      </c>
      <c r="BY9" s="10">
        <v>0</v>
      </c>
      <c r="BZ9" s="10">
        <v>0</v>
      </c>
      <c r="CA9" s="10">
        <v>0</v>
      </c>
      <c r="CB9" s="15"/>
      <c r="CC9" s="10">
        <f>SUM(CD9:CG9)</f>
        <v>0</v>
      </c>
      <c r="CD9" s="27"/>
      <c r="CE9" s="27"/>
      <c r="CF9" s="27"/>
      <c r="CG9" s="27"/>
      <c r="CH9" s="10">
        <f>SUM(CI9:CL9)</f>
        <v>0</v>
      </c>
      <c r="CI9" s="10">
        <v>0</v>
      </c>
      <c r="CJ9" s="10">
        <v>0</v>
      </c>
      <c r="CK9" s="10">
        <v>0</v>
      </c>
      <c r="CL9" s="10">
        <v>0</v>
      </c>
      <c r="CM9" s="15"/>
      <c r="CN9" s="10">
        <f>SUM(CO9:CR9)</f>
        <v>0</v>
      </c>
      <c r="CO9" s="27"/>
      <c r="CP9" s="27"/>
      <c r="CQ9" s="27"/>
      <c r="CR9" s="27"/>
      <c r="CS9" s="10">
        <f>SUM(CT9:CW9)</f>
        <v>0</v>
      </c>
      <c r="CT9" s="10">
        <v>0</v>
      </c>
      <c r="CU9" s="10">
        <v>0</v>
      </c>
      <c r="CV9" s="10">
        <v>0</v>
      </c>
      <c r="CW9" s="10">
        <v>0</v>
      </c>
      <c r="CX9" s="15"/>
      <c r="CY9" s="10">
        <f>SUM(CZ9:DC9)</f>
        <v>0</v>
      </c>
      <c r="CZ9" s="27"/>
      <c r="DA9" s="27"/>
      <c r="DB9" s="27"/>
      <c r="DC9" s="27"/>
      <c r="DD9" s="10">
        <f>SUM(DE9:DH9)</f>
        <v>0</v>
      </c>
      <c r="DE9" s="10">
        <v>0</v>
      </c>
      <c r="DF9" s="10">
        <v>0</v>
      </c>
      <c r="DG9" s="10">
        <v>0</v>
      </c>
      <c r="DH9" s="10">
        <v>0</v>
      </c>
      <c r="DI9" s="15"/>
      <c r="DJ9" s="10">
        <f>SUM(DK9:DN9)</f>
        <v>0</v>
      </c>
      <c r="DK9" s="27"/>
      <c r="DL9" s="27"/>
      <c r="DM9" s="27"/>
      <c r="DN9" s="27"/>
      <c r="DO9" s="10">
        <f>SUM(DP9:DS9)</f>
        <v>0</v>
      </c>
      <c r="DP9" s="10">
        <v>0</v>
      </c>
      <c r="DQ9" s="10">
        <v>0</v>
      </c>
      <c r="DR9" s="10">
        <v>0</v>
      </c>
      <c r="DS9" s="10">
        <v>0</v>
      </c>
      <c r="DT9" s="15"/>
      <c r="DU9" s="10">
        <f>SUM(DV9:DY9)</f>
        <v>0</v>
      </c>
      <c r="DV9" s="27"/>
      <c r="DW9" s="27"/>
      <c r="DX9" s="27"/>
      <c r="DY9" s="27"/>
      <c r="DZ9" s="10">
        <f>SUM(EA9:ED9)</f>
        <v>0</v>
      </c>
      <c r="EA9" s="10">
        <v>0</v>
      </c>
      <c r="EB9" s="10">
        <v>0</v>
      </c>
      <c r="EC9" s="10">
        <v>0</v>
      </c>
      <c r="ED9" s="10">
        <v>0</v>
      </c>
      <c r="EE9" s="58"/>
      <c r="EF9" s="61">
        <f>SUM(EG9:EJ9)</f>
        <v>0</v>
      </c>
      <c r="EG9" s="57">
        <f t="shared" si="49"/>
        <v>0</v>
      </c>
      <c r="EH9" s="57">
        <f t="shared" si="50"/>
        <v>0</v>
      </c>
      <c r="EI9" s="57">
        <f t="shared" si="51"/>
        <v>0</v>
      </c>
      <c r="EJ9" s="57">
        <f t="shared" si="52"/>
        <v>0</v>
      </c>
      <c r="EK9" s="61">
        <f>SUM(EL9:EO9)</f>
        <v>0</v>
      </c>
      <c r="EL9" s="61">
        <f t="shared" si="53"/>
        <v>0</v>
      </c>
      <c r="EM9" s="61">
        <f t="shared" si="54"/>
        <v>0</v>
      </c>
      <c r="EN9" s="61">
        <f t="shared" si="55"/>
        <v>0</v>
      </c>
      <c r="EO9" s="61">
        <f t="shared" si="56"/>
        <v>0</v>
      </c>
    </row>
    <row r="10" spans="1:145" ht="15.75" customHeight="1" x14ac:dyDescent="0.25">
      <c r="A10" s="5" t="s">
        <v>16</v>
      </c>
      <c r="B10" s="23" t="s">
        <v>17</v>
      </c>
      <c r="C10" s="24">
        <f t="shared" si="57"/>
        <v>3.8691255516780057E-2</v>
      </c>
      <c r="D10" s="11">
        <f>SUM(D11:D12)</f>
        <v>32507</v>
      </c>
      <c r="E10" s="6"/>
      <c r="F10" s="6"/>
      <c r="G10" s="6"/>
      <c r="H10" s="6"/>
      <c r="I10" s="11">
        <f>SUM(I11:I12)</f>
        <v>840164</v>
      </c>
      <c r="J10" s="11">
        <f t="shared" ref="J10:M10" si="70">SUM(J11:J12)</f>
        <v>1685</v>
      </c>
      <c r="K10" s="11">
        <f t="shared" si="70"/>
        <v>0</v>
      </c>
      <c r="L10" s="11">
        <f t="shared" si="70"/>
        <v>832665</v>
      </c>
      <c r="M10" s="11">
        <f t="shared" si="70"/>
        <v>5814</v>
      </c>
      <c r="N10" s="24">
        <f t="shared" ref="N10:N12" si="71">O10/T10</f>
        <v>3.2066880930517294E-2</v>
      </c>
      <c r="O10" s="11">
        <f>SUM(O11:O12)</f>
        <v>25143</v>
      </c>
      <c r="P10" s="6"/>
      <c r="Q10" s="6"/>
      <c r="R10" s="6"/>
      <c r="S10" s="6"/>
      <c r="T10" s="11">
        <f>SUM(T11:T12)</f>
        <v>784080</v>
      </c>
      <c r="U10" s="11">
        <f t="shared" ref="U10" si="72">SUM(U11:U12)</f>
        <v>1352</v>
      </c>
      <c r="V10" s="11">
        <f t="shared" ref="V10" si="73">SUM(V11:V12)</f>
        <v>0</v>
      </c>
      <c r="W10" s="11">
        <f t="shared" ref="W10" si="74">SUM(W11:W12)</f>
        <v>777708</v>
      </c>
      <c r="X10" s="11">
        <f t="shared" ref="X10" si="75">SUM(X11:X12)</f>
        <v>5020</v>
      </c>
      <c r="Y10" s="24">
        <f t="shared" ref="Y10:Y12" si="76">Z10/AE10</f>
        <v>2.7469338009306985E-2</v>
      </c>
      <c r="Z10" s="11">
        <f>SUM(Z11:Z12)</f>
        <v>22809</v>
      </c>
      <c r="AA10" s="6"/>
      <c r="AB10" s="6"/>
      <c r="AC10" s="6"/>
      <c r="AD10" s="6"/>
      <c r="AE10" s="11">
        <f>SUM(AE11:AE12)</f>
        <v>830344</v>
      </c>
      <c r="AF10" s="11">
        <f t="shared" ref="AF10" si="77">SUM(AF11:AF12)</f>
        <v>2312</v>
      </c>
      <c r="AG10" s="11">
        <f t="shared" ref="AG10" si="78">SUM(AG11:AG12)</f>
        <v>0</v>
      </c>
      <c r="AH10" s="11">
        <f t="shared" ref="AH10" si="79">SUM(AH11:AH12)</f>
        <v>821193</v>
      </c>
      <c r="AI10" s="11">
        <f t="shared" ref="AI10" si="80">SUM(AI11:AI12)</f>
        <v>6839</v>
      </c>
      <c r="AJ10" s="24">
        <f t="shared" ref="AJ10:AJ12" si="81">AK10/AP10</f>
        <v>2.7641491411367295E-2</v>
      </c>
      <c r="AK10" s="11">
        <f>SUM(AK11:AK12)</f>
        <v>18665</v>
      </c>
      <c r="AL10" s="6"/>
      <c r="AM10" s="6"/>
      <c r="AN10" s="6"/>
      <c r="AO10" s="6"/>
      <c r="AP10" s="11">
        <f>SUM(AP11:AP12)</f>
        <v>675253</v>
      </c>
      <c r="AQ10" s="11">
        <f t="shared" ref="AQ10" si="82">SUM(AQ11:AQ12)</f>
        <v>737</v>
      </c>
      <c r="AR10" s="11">
        <f t="shared" ref="AR10" si="83">SUM(AR11:AR12)</f>
        <v>0</v>
      </c>
      <c r="AS10" s="11">
        <f t="shared" ref="AS10" si="84">SUM(AS11:AS12)</f>
        <v>667807</v>
      </c>
      <c r="AT10" s="11">
        <f t="shared" ref="AT10" si="85">SUM(AT11:AT12)</f>
        <v>6709</v>
      </c>
      <c r="AU10" s="24">
        <f t="shared" ref="AU10:AU12" si="86">AV10/BA10</f>
        <v>2.7208273089286299E-2</v>
      </c>
      <c r="AV10" s="11">
        <f>SUM(AV11:AV12)</f>
        <v>19138</v>
      </c>
      <c r="AW10" s="6"/>
      <c r="AX10" s="6"/>
      <c r="AY10" s="6"/>
      <c r="AZ10" s="6"/>
      <c r="BA10" s="11">
        <f>SUM(BA11:BA12)</f>
        <v>703389</v>
      </c>
      <c r="BB10" s="11">
        <f t="shared" ref="BB10" si="87">SUM(BB11:BB12)</f>
        <v>691</v>
      </c>
      <c r="BC10" s="11">
        <f t="shared" ref="BC10" si="88">SUM(BC11:BC12)</f>
        <v>0</v>
      </c>
      <c r="BD10" s="11">
        <f t="shared" ref="BD10" si="89">SUM(BD11:BD12)</f>
        <v>696465</v>
      </c>
      <c r="BE10" s="11">
        <f t="shared" ref="BE10" si="90">SUM(BE11:BE12)</f>
        <v>6233</v>
      </c>
      <c r="BF10" s="24">
        <f t="shared" ref="BF10:BF12" si="91">BG10/BL10</f>
        <v>2.4739018385024333E-2</v>
      </c>
      <c r="BG10" s="11">
        <f>SUM(BG11:BG12)</f>
        <v>18930</v>
      </c>
      <c r="BH10" s="6"/>
      <c r="BI10" s="6"/>
      <c r="BJ10" s="6"/>
      <c r="BK10" s="6"/>
      <c r="BL10" s="11">
        <f>SUM(BL11:BL12)</f>
        <v>765188</v>
      </c>
      <c r="BM10" s="11">
        <f t="shared" ref="BM10" si="92">SUM(BM11:BM12)</f>
        <v>509</v>
      </c>
      <c r="BN10" s="11">
        <f t="shared" ref="BN10" si="93">SUM(BN11:BN12)</f>
        <v>0</v>
      </c>
      <c r="BO10" s="11">
        <f t="shared" ref="BO10" si="94">SUM(BO11:BO12)</f>
        <v>754842</v>
      </c>
      <c r="BP10" s="11">
        <f t="shared" ref="BP10" si="95">SUM(BP11:BP12)</f>
        <v>9837</v>
      </c>
      <c r="BQ10" s="24">
        <f t="shared" ref="BQ10:BQ12" si="96">BR10/BW10</f>
        <v>2.6307696162967385E-2</v>
      </c>
      <c r="BR10" s="11">
        <f>SUM(BR11:BR12)</f>
        <v>23096</v>
      </c>
      <c r="BS10" s="6"/>
      <c r="BT10" s="6"/>
      <c r="BU10" s="6"/>
      <c r="BV10" s="6"/>
      <c r="BW10" s="11">
        <f>SUM(BW11:BW12)</f>
        <v>877918</v>
      </c>
      <c r="BX10" s="11">
        <f t="shared" ref="BX10" si="97">SUM(BX11:BX12)</f>
        <v>586</v>
      </c>
      <c r="BY10" s="11">
        <f t="shared" ref="BY10" si="98">SUM(BY11:BY12)</f>
        <v>0</v>
      </c>
      <c r="BZ10" s="11">
        <f t="shared" ref="BZ10" si="99">SUM(BZ11:BZ12)</f>
        <v>868672</v>
      </c>
      <c r="CA10" s="11">
        <f t="shared" ref="CA10" si="100">SUM(CA11:CA12)</f>
        <v>8660</v>
      </c>
      <c r="CB10" s="24">
        <f t="shared" ref="CB10:CB12" si="101">CC10/CH10</f>
        <v>2.4803450173932443E-2</v>
      </c>
      <c r="CC10" s="11">
        <f>SUM(CC11:CC12)</f>
        <v>22125</v>
      </c>
      <c r="CD10" s="6"/>
      <c r="CE10" s="6"/>
      <c r="CF10" s="6"/>
      <c r="CG10" s="6"/>
      <c r="CH10" s="11">
        <f>SUM(CH11:CH12)</f>
        <v>892013</v>
      </c>
      <c r="CI10" s="11">
        <f t="shared" ref="CI10" si="102">SUM(CI11:CI12)</f>
        <v>489</v>
      </c>
      <c r="CJ10" s="11">
        <f t="shared" ref="CJ10" si="103">SUM(CJ11:CJ12)</f>
        <v>0</v>
      </c>
      <c r="CK10" s="11">
        <f t="shared" ref="CK10" si="104">SUM(CK11:CK12)</f>
        <v>880992</v>
      </c>
      <c r="CL10" s="11">
        <f t="shared" ref="CL10" si="105">SUM(CL11:CL12)</f>
        <v>10532</v>
      </c>
      <c r="CM10" s="24">
        <f t="shared" ref="CM10:CM12" si="106">CN10/CS10</f>
        <v>2.448300766626248E-2</v>
      </c>
      <c r="CN10" s="11">
        <f>SUM(CN11:CN12)</f>
        <v>18475</v>
      </c>
      <c r="CO10" s="6"/>
      <c r="CP10" s="6"/>
      <c r="CQ10" s="6"/>
      <c r="CR10" s="6"/>
      <c r="CS10" s="11">
        <f>SUM(CS11:CS12)</f>
        <v>754605</v>
      </c>
      <c r="CT10" s="11">
        <f t="shared" ref="CT10" si="107">SUM(CT11:CT12)</f>
        <v>630</v>
      </c>
      <c r="CU10" s="11">
        <f t="shared" ref="CU10" si="108">SUM(CU11:CU12)</f>
        <v>0</v>
      </c>
      <c r="CV10" s="11">
        <f t="shared" ref="CV10" si="109">SUM(CV11:CV12)</f>
        <v>745900</v>
      </c>
      <c r="CW10" s="11">
        <f t="shared" ref="CW10" si="110">SUM(CW11:CW12)</f>
        <v>8075</v>
      </c>
      <c r="CX10" s="24">
        <f t="shared" ref="CX10:CX12" si="111">CY10/DD10</f>
        <v>2.6811319961313654E-2</v>
      </c>
      <c r="CY10" s="11">
        <f>SUM(CY11:CY12)</f>
        <v>22316</v>
      </c>
      <c r="CZ10" s="6"/>
      <c r="DA10" s="6"/>
      <c r="DB10" s="6"/>
      <c r="DC10" s="6"/>
      <c r="DD10" s="11">
        <f>SUM(DD11:DD12)</f>
        <v>832335</v>
      </c>
      <c r="DE10" s="11">
        <f t="shared" ref="DE10" si="112">SUM(DE11:DE12)</f>
        <v>446</v>
      </c>
      <c r="DF10" s="11">
        <f t="shared" ref="DF10" si="113">SUM(DF11:DF12)</f>
        <v>0</v>
      </c>
      <c r="DG10" s="11">
        <f t="shared" ref="DG10" si="114">SUM(DG11:DG12)</f>
        <v>827208</v>
      </c>
      <c r="DH10" s="11">
        <f t="shared" ref="DH10" si="115">SUM(DH11:DH12)</f>
        <v>4681</v>
      </c>
      <c r="DI10" s="24">
        <f t="shared" ref="DI10:DI12" si="116">DJ10/DO10</f>
        <v>2.8891020685672772E-2</v>
      </c>
      <c r="DJ10" s="11">
        <f>SUM(DJ11:DJ12)</f>
        <v>27918</v>
      </c>
      <c r="DK10" s="6"/>
      <c r="DL10" s="6"/>
      <c r="DM10" s="6"/>
      <c r="DN10" s="6"/>
      <c r="DO10" s="11">
        <f>SUM(DO11:DO12)</f>
        <v>966321</v>
      </c>
      <c r="DP10" s="11">
        <f t="shared" ref="DP10" si="117">SUM(DP11:DP12)</f>
        <v>655</v>
      </c>
      <c r="DQ10" s="11">
        <f t="shared" ref="DQ10" si="118">SUM(DQ11:DQ12)</f>
        <v>0</v>
      </c>
      <c r="DR10" s="11">
        <f t="shared" ref="DR10" si="119">SUM(DR11:DR12)</f>
        <v>961219</v>
      </c>
      <c r="DS10" s="11">
        <f t="shared" ref="DS10" si="120">SUM(DS11:DS12)</f>
        <v>4447</v>
      </c>
      <c r="DT10" s="24">
        <f t="shared" ref="DT10:DT12" si="121">DU10/DZ10</f>
        <v>2.4517453798767967E-2</v>
      </c>
      <c r="DU10" s="11">
        <f>SUM(DU11:DU12)</f>
        <v>24477</v>
      </c>
      <c r="DV10" s="6"/>
      <c r="DW10" s="6"/>
      <c r="DX10" s="6"/>
      <c r="DY10" s="6"/>
      <c r="DZ10" s="11">
        <f>SUM(DZ11:DZ12)</f>
        <v>998350</v>
      </c>
      <c r="EA10" s="11">
        <f t="shared" ref="EA10" si="122">SUM(EA11:EA12)</f>
        <v>522</v>
      </c>
      <c r="EB10" s="11">
        <f t="shared" ref="EB10" si="123">SUM(EB11:EB12)</f>
        <v>0</v>
      </c>
      <c r="EC10" s="11">
        <f t="shared" ref="EC10" si="124">SUM(EC11:EC12)</f>
        <v>995019</v>
      </c>
      <c r="ED10" s="11">
        <f t="shared" ref="ED10" si="125">SUM(ED11:ED12)</f>
        <v>2809</v>
      </c>
      <c r="EE10" s="56">
        <f t="shared" ref="EE10:EE12" si="126">EF10/EK10</f>
        <v>2.7782269283343885E-2</v>
      </c>
      <c r="EF10" s="62">
        <f>SUM(EF11:EF12)</f>
        <v>275599</v>
      </c>
      <c r="EG10" s="57">
        <f t="shared" si="49"/>
        <v>0</v>
      </c>
      <c r="EH10" s="57">
        <f t="shared" si="50"/>
        <v>0</v>
      </c>
      <c r="EI10" s="57">
        <f t="shared" si="51"/>
        <v>0</v>
      </c>
      <c r="EJ10" s="57">
        <f t="shared" si="52"/>
        <v>0</v>
      </c>
      <c r="EK10" s="62">
        <f>SUM(EK11:EK12)</f>
        <v>9919960</v>
      </c>
      <c r="EL10" s="62">
        <f t="shared" si="53"/>
        <v>10614</v>
      </c>
      <c r="EM10" s="62">
        <f t="shared" si="54"/>
        <v>0</v>
      </c>
      <c r="EN10" s="62">
        <f t="shared" si="55"/>
        <v>9829690</v>
      </c>
      <c r="EO10" s="62">
        <f t="shared" si="56"/>
        <v>79656</v>
      </c>
    </row>
    <row r="11" spans="1:145" ht="12.75" customHeight="1" x14ac:dyDescent="0.25">
      <c r="A11" s="7" t="s">
        <v>18</v>
      </c>
      <c r="B11" s="25" t="s">
        <v>11</v>
      </c>
      <c r="C11" s="15">
        <f t="shared" si="57"/>
        <v>1.7782706690170957E-2</v>
      </c>
      <c r="D11" s="8">
        <f>SUM(E11:H11)</f>
        <v>6446</v>
      </c>
      <c r="E11" s="8"/>
      <c r="F11" s="8"/>
      <c r="G11" s="8">
        <f>5742+573</f>
        <v>6315</v>
      </c>
      <c r="H11" s="8">
        <v>131</v>
      </c>
      <c r="I11" s="8">
        <f>SUM(J11:M11)</f>
        <v>362487</v>
      </c>
      <c r="J11" s="8"/>
      <c r="K11" s="8"/>
      <c r="L11" s="8">
        <v>357338</v>
      </c>
      <c r="M11" s="8">
        <v>5149</v>
      </c>
      <c r="N11" s="15">
        <f t="shared" si="71"/>
        <v>1.502659375607519E-2</v>
      </c>
      <c r="O11" s="8">
        <f>SUM(P11:S11)</f>
        <v>6029</v>
      </c>
      <c r="P11" s="8"/>
      <c r="Q11" s="8"/>
      <c r="R11" s="8">
        <f>5080+833</f>
        <v>5913</v>
      </c>
      <c r="S11" s="8">
        <v>116</v>
      </c>
      <c r="T11" s="8">
        <f>SUM(U11:X11)</f>
        <v>401222</v>
      </c>
      <c r="U11" s="8"/>
      <c r="V11" s="8"/>
      <c r="W11" s="8">
        <v>396658</v>
      </c>
      <c r="X11" s="8">
        <v>4564</v>
      </c>
      <c r="Y11" s="15">
        <f t="shared" si="76"/>
        <v>2.0282328095921794E-2</v>
      </c>
      <c r="Z11" s="8">
        <f>SUM(AA11:AD11)</f>
        <v>8490</v>
      </c>
      <c r="AA11" s="8"/>
      <c r="AB11" s="8"/>
      <c r="AC11" s="8">
        <f>7573+753</f>
        <v>8326</v>
      </c>
      <c r="AD11" s="8">
        <v>164</v>
      </c>
      <c r="AE11" s="8">
        <f>SUM(AF11:AI11)</f>
        <v>418591</v>
      </c>
      <c r="AF11" s="8"/>
      <c r="AG11" s="8"/>
      <c r="AH11" s="8">
        <v>412155</v>
      </c>
      <c r="AI11" s="8">
        <v>6436</v>
      </c>
      <c r="AJ11" s="15">
        <f t="shared" si="81"/>
        <v>2.281965414223058E-2</v>
      </c>
      <c r="AK11" s="8">
        <f>SUM(AL11:AO11)</f>
        <v>6821</v>
      </c>
      <c r="AL11" s="8"/>
      <c r="AM11" s="8"/>
      <c r="AN11" s="8">
        <f>6091+566</f>
        <v>6657</v>
      </c>
      <c r="AO11" s="8">
        <v>164</v>
      </c>
      <c r="AP11" s="8">
        <f>SUM(AQ11:AT11)</f>
        <v>298909</v>
      </c>
      <c r="AQ11" s="8"/>
      <c r="AR11" s="8"/>
      <c r="AS11" s="8">
        <v>292473</v>
      </c>
      <c r="AT11" s="8">
        <v>6436</v>
      </c>
      <c r="AU11" s="15">
        <f t="shared" si="86"/>
        <v>2.3061849660800438E-2</v>
      </c>
      <c r="AV11" s="8">
        <f>SUM(AW11:AZ11)</f>
        <v>7438</v>
      </c>
      <c r="AW11" s="8"/>
      <c r="AX11" s="8"/>
      <c r="AY11" s="8">
        <f>6665+630</f>
        <v>7295</v>
      </c>
      <c r="AZ11" s="8">
        <v>143</v>
      </c>
      <c r="BA11" s="8">
        <f>SUM(BB11:BE11)</f>
        <v>322524</v>
      </c>
      <c r="BB11" s="8"/>
      <c r="BC11" s="8"/>
      <c r="BD11" s="8">
        <v>316907</v>
      </c>
      <c r="BE11" s="8">
        <v>5617</v>
      </c>
      <c r="BF11" s="15">
        <f t="shared" si="91"/>
        <v>2.1477700084366464E-2</v>
      </c>
      <c r="BG11" s="8">
        <f>SUM(BH11:BK11)</f>
        <v>7510</v>
      </c>
      <c r="BH11" s="8"/>
      <c r="BI11" s="8"/>
      <c r="BJ11" s="8">
        <f>6508+764</f>
        <v>7272</v>
      </c>
      <c r="BK11" s="8">
        <v>238</v>
      </c>
      <c r="BL11" s="8">
        <f>SUM(BM11:BP11)</f>
        <v>349665</v>
      </c>
      <c r="BM11" s="8"/>
      <c r="BN11" s="8"/>
      <c r="BO11" s="8">
        <v>340303</v>
      </c>
      <c r="BP11" s="8">
        <v>9362</v>
      </c>
      <c r="BQ11" s="15">
        <f t="shared" si="96"/>
        <v>2.2162208386550402E-2</v>
      </c>
      <c r="BR11" s="8">
        <f>SUM(BS11:BV11)</f>
        <v>8034</v>
      </c>
      <c r="BS11" s="8"/>
      <c r="BT11" s="8"/>
      <c r="BU11" s="8">
        <f>6962+852</f>
        <v>7814</v>
      </c>
      <c r="BV11" s="8">
        <v>220</v>
      </c>
      <c r="BW11" s="8">
        <f>SUM(BX11:CA11)</f>
        <v>362509</v>
      </c>
      <c r="BX11" s="8"/>
      <c r="BY11" s="8"/>
      <c r="BZ11" s="8">
        <v>353849</v>
      </c>
      <c r="CA11" s="8">
        <v>8660</v>
      </c>
      <c r="CB11" s="15">
        <f t="shared" si="101"/>
        <v>2.091926342786711E-2</v>
      </c>
      <c r="CC11" s="8">
        <f>SUM(CD11:CG11)</f>
        <v>7349</v>
      </c>
      <c r="CD11" s="8"/>
      <c r="CE11" s="8"/>
      <c r="CF11" s="8">
        <f>6211+870</f>
        <v>7081</v>
      </c>
      <c r="CG11" s="8">
        <v>268</v>
      </c>
      <c r="CH11" s="8">
        <f>SUM(CI11:CL11)</f>
        <v>351303</v>
      </c>
      <c r="CI11" s="8"/>
      <c r="CJ11" s="8"/>
      <c r="CK11" s="8">
        <v>340771</v>
      </c>
      <c r="CL11" s="8">
        <v>10532</v>
      </c>
      <c r="CM11" s="15">
        <f t="shared" si="106"/>
        <v>2.317495473641653E-2</v>
      </c>
      <c r="CN11" s="8">
        <f>SUM(CO11:CR11)</f>
        <v>6592</v>
      </c>
      <c r="CO11" s="8"/>
      <c r="CP11" s="8"/>
      <c r="CQ11" s="8">
        <f>5760+627</f>
        <v>6387</v>
      </c>
      <c r="CR11" s="8">
        <v>205</v>
      </c>
      <c r="CS11" s="8">
        <f>SUM(CT11:CW11)</f>
        <v>284445</v>
      </c>
      <c r="CT11" s="8"/>
      <c r="CU11" s="8"/>
      <c r="CV11" s="8">
        <v>276370</v>
      </c>
      <c r="CW11" s="8">
        <v>8075</v>
      </c>
      <c r="CX11" s="15">
        <f t="shared" si="111"/>
        <v>2.5971082454083628E-2</v>
      </c>
      <c r="CY11" s="8">
        <f>SUM(CZ11:DC11)</f>
        <v>9969</v>
      </c>
      <c r="CZ11" s="8"/>
      <c r="DA11" s="8"/>
      <c r="DB11" s="8">
        <f>9122+728</f>
        <v>9850</v>
      </c>
      <c r="DC11" s="8">
        <v>119</v>
      </c>
      <c r="DD11" s="8">
        <f>SUM(DE11:DH11)</f>
        <v>383850</v>
      </c>
      <c r="DE11" s="8"/>
      <c r="DF11" s="8"/>
      <c r="DG11" s="8">
        <v>379169</v>
      </c>
      <c r="DH11" s="8">
        <v>4681</v>
      </c>
      <c r="DI11" s="15">
        <f t="shared" si="116"/>
        <v>2.4504202134360321E-2</v>
      </c>
      <c r="DJ11" s="8">
        <f>SUM(DK11:DN11)</f>
        <v>10893</v>
      </c>
      <c r="DK11" s="8"/>
      <c r="DL11" s="8"/>
      <c r="DM11" s="8">
        <f>9891+889</f>
        <v>10780</v>
      </c>
      <c r="DN11" s="8">
        <v>113</v>
      </c>
      <c r="DO11" s="8">
        <f>SUM(DP11:DS11)</f>
        <v>444536</v>
      </c>
      <c r="DP11" s="8"/>
      <c r="DQ11" s="8"/>
      <c r="DR11" s="8">
        <v>440089</v>
      </c>
      <c r="DS11" s="8">
        <v>4447</v>
      </c>
      <c r="DT11" s="15">
        <f t="shared" si="121"/>
        <v>2.1681641200683489E-2</v>
      </c>
      <c r="DU11" s="8">
        <f>SUM(DV11:DY11)</f>
        <v>10519</v>
      </c>
      <c r="DV11" s="8"/>
      <c r="DW11" s="8"/>
      <c r="DX11" s="8">
        <f>9309+1139</f>
        <v>10448</v>
      </c>
      <c r="DY11" s="8">
        <v>71</v>
      </c>
      <c r="DZ11" s="8">
        <f>SUM(EA11:ED11)</f>
        <v>485157</v>
      </c>
      <c r="EA11" s="8"/>
      <c r="EB11" s="8"/>
      <c r="EC11" s="8">
        <v>482348</v>
      </c>
      <c r="ED11" s="8">
        <v>2809</v>
      </c>
      <c r="EE11" s="58">
        <f t="shared" si="126"/>
        <v>2.151976239351536E-2</v>
      </c>
      <c r="EF11" s="59">
        <f>SUM(EG11:EJ11)</f>
        <v>96090</v>
      </c>
      <c r="EG11" s="57">
        <f t="shared" si="49"/>
        <v>0</v>
      </c>
      <c r="EH11" s="57">
        <f t="shared" si="50"/>
        <v>0</v>
      </c>
      <c r="EI11" s="57">
        <f t="shared" si="51"/>
        <v>94138</v>
      </c>
      <c r="EJ11" s="57">
        <f t="shared" si="52"/>
        <v>1952</v>
      </c>
      <c r="EK11" s="59">
        <f>SUM(EL11:EO11)</f>
        <v>4465198</v>
      </c>
      <c r="EL11" s="59">
        <f t="shared" si="53"/>
        <v>0</v>
      </c>
      <c r="EM11" s="59">
        <f t="shared" si="54"/>
        <v>0</v>
      </c>
      <c r="EN11" s="59">
        <f t="shared" si="55"/>
        <v>4388430</v>
      </c>
      <c r="EO11" s="59">
        <f t="shared" si="56"/>
        <v>76768</v>
      </c>
    </row>
    <row r="12" spans="1:145" ht="12.75" customHeight="1" x14ac:dyDescent="0.25">
      <c r="A12" s="7" t="s">
        <v>19</v>
      </c>
      <c r="B12" s="25" t="s">
        <v>13</v>
      </c>
      <c r="C12" s="15">
        <f t="shared" si="57"/>
        <v>5.4557786956458028E-2</v>
      </c>
      <c r="D12" s="8">
        <f>SUM(E12:H12)</f>
        <v>26061</v>
      </c>
      <c r="E12" s="8"/>
      <c r="F12" s="8"/>
      <c r="G12" s="8">
        <f>26040+21</f>
        <v>26061</v>
      </c>
      <c r="H12" s="8"/>
      <c r="I12" s="8">
        <f>SUM(J12:M12)</f>
        <v>477677</v>
      </c>
      <c r="J12" s="8">
        <v>1685</v>
      </c>
      <c r="K12" s="8"/>
      <c r="L12" s="8">
        <v>475327</v>
      </c>
      <c r="M12" s="8">
        <v>665</v>
      </c>
      <c r="N12" s="15">
        <f t="shared" si="71"/>
        <v>4.9924515094369189E-2</v>
      </c>
      <c r="O12" s="8">
        <f>SUM(P12:S12)</f>
        <v>19114</v>
      </c>
      <c r="P12" s="8"/>
      <c r="Q12" s="8"/>
      <c r="R12" s="8">
        <f>19110+4</f>
        <v>19114</v>
      </c>
      <c r="S12" s="8"/>
      <c r="T12" s="8">
        <f>SUM(U12:X12)</f>
        <v>382858</v>
      </c>
      <c r="U12" s="8">
        <v>1352</v>
      </c>
      <c r="V12" s="8"/>
      <c r="W12" s="8">
        <v>381050</v>
      </c>
      <c r="X12" s="8">
        <v>456</v>
      </c>
      <c r="Y12" s="15">
        <f t="shared" si="76"/>
        <v>3.4775702909268423E-2</v>
      </c>
      <c r="Z12" s="8">
        <f>SUM(AA12:AD12)</f>
        <v>14319</v>
      </c>
      <c r="AA12" s="8"/>
      <c r="AB12" s="8"/>
      <c r="AC12" s="8">
        <f>14315+4</f>
        <v>14319</v>
      </c>
      <c r="AD12" s="8"/>
      <c r="AE12" s="8">
        <f>SUM(AF12:AI12)</f>
        <v>411753</v>
      </c>
      <c r="AF12" s="8">
        <v>2312</v>
      </c>
      <c r="AG12" s="8"/>
      <c r="AH12" s="8">
        <v>409038</v>
      </c>
      <c r="AI12" s="8">
        <v>403</v>
      </c>
      <c r="AJ12" s="15">
        <f t="shared" si="81"/>
        <v>3.1471207193418789E-2</v>
      </c>
      <c r="AK12" s="8">
        <f>SUM(AL12:AO12)</f>
        <v>11844</v>
      </c>
      <c r="AL12" s="8"/>
      <c r="AM12" s="8"/>
      <c r="AN12" s="8">
        <f>11840+4</f>
        <v>11844</v>
      </c>
      <c r="AO12" s="8"/>
      <c r="AP12" s="8">
        <f>SUM(AQ12:AT12)</f>
        <v>376344</v>
      </c>
      <c r="AQ12" s="8">
        <v>737</v>
      </c>
      <c r="AR12" s="8"/>
      <c r="AS12" s="8">
        <v>375334</v>
      </c>
      <c r="AT12" s="8">
        <v>273</v>
      </c>
      <c r="AU12" s="15">
        <f t="shared" si="86"/>
        <v>3.071954629593163E-2</v>
      </c>
      <c r="AV12" s="8">
        <f>SUM(AW12:AZ12)</f>
        <v>11700</v>
      </c>
      <c r="AW12" s="8"/>
      <c r="AX12" s="8"/>
      <c r="AY12" s="8">
        <f>389+2812+1833+890+1+2099+3676</f>
        <v>11700</v>
      </c>
      <c r="AZ12" s="8"/>
      <c r="BA12" s="8">
        <f>SUM(BB12:BE12)</f>
        <v>380865</v>
      </c>
      <c r="BB12" s="8">
        <v>691</v>
      </c>
      <c r="BC12" s="8"/>
      <c r="BD12" s="8">
        <v>379558</v>
      </c>
      <c r="BE12" s="8">
        <v>616</v>
      </c>
      <c r="BF12" s="15">
        <f t="shared" si="91"/>
        <v>2.7483436536605677E-2</v>
      </c>
      <c r="BG12" s="8">
        <f>SUM(BH12:BK12)</f>
        <v>11420</v>
      </c>
      <c r="BH12" s="8"/>
      <c r="BI12" s="8"/>
      <c r="BJ12" s="8">
        <v>11420</v>
      </c>
      <c r="BK12" s="8"/>
      <c r="BL12" s="8">
        <f>SUM(BM12:BP12)</f>
        <v>415523</v>
      </c>
      <c r="BM12" s="8">
        <v>509</v>
      </c>
      <c r="BN12" s="8"/>
      <c r="BO12" s="8">
        <v>414539</v>
      </c>
      <c r="BP12" s="8">
        <v>475</v>
      </c>
      <c r="BQ12" s="15">
        <f t="shared" si="96"/>
        <v>2.9223393460339264E-2</v>
      </c>
      <c r="BR12" s="8">
        <f>SUM(BS12:BV12)</f>
        <v>15062</v>
      </c>
      <c r="BS12" s="8"/>
      <c r="BT12" s="8"/>
      <c r="BU12" s="8">
        <v>15062</v>
      </c>
      <c r="BV12" s="8"/>
      <c r="BW12" s="8">
        <f>SUM(BX12:CA12)</f>
        <v>515409</v>
      </c>
      <c r="BX12" s="8">
        <v>586</v>
      </c>
      <c r="BY12" s="8"/>
      <c r="BZ12" s="8">
        <v>514823</v>
      </c>
      <c r="CA12" s="8">
        <v>0</v>
      </c>
      <c r="CB12" s="15">
        <f t="shared" si="101"/>
        <v>2.7327032975162285E-2</v>
      </c>
      <c r="CC12" s="8">
        <f>SUM(CD12:CG12)</f>
        <v>14776</v>
      </c>
      <c r="CD12" s="8"/>
      <c r="CE12" s="8"/>
      <c r="CF12" s="8">
        <v>14776</v>
      </c>
      <c r="CG12" s="8"/>
      <c r="CH12" s="8">
        <f>SUM(CI12:CL12)</f>
        <v>540710</v>
      </c>
      <c r="CI12" s="8">
        <v>489</v>
      </c>
      <c r="CJ12" s="8"/>
      <c r="CK12" s="8">
        <v>540221</v>
      </c>
      <c r="CL12" s="8">
        <v>0</v>
      </c>
      <c r="CM12" s="15">
        <f t="shared" si="106"/>
        <v>2.5274374680959673E-2</v>
      </c>
      <c r="CN12" s="8">
        <f>SUM(CO12:CR12)</f>
        <v>11883</v>
      </c>
      <c r="CO12" s="8"/>
      <c r="CP12" s="8"/>
      <c r="CQ12" s="8">
        <v>11883</v>
      </c>
      <c r="CR12" s="8"/>
      <c r="CS12" s="8">
        <f>SUM(CT12:CW12)</f>
        <v>470160</v>
      </c>
      <c r="CT12" s="8">
        <v>630</v>
      </c>
      <c r="CU12" s="8"/>
      <c r="CV12" s="8">
        <v>469530</v>
      </c>
      <c r="CW12" s="8">
        <v>0</v>
      </c>
      <c r="CX12" s="15">
        <f t="shared" si="111"/>
        <v>2.753046367214065E-2</v>
      </c>
      <c r="CY12" s="8">
        <f>SUM(CZ12:DC12)</f>
        <v>12347</v>
      </c>
      <c r="CZ12" s="8"/>
      <c r="DA12" s="8"/>
      <c r="DB12" s="8">
        <v>12347</v>
      </c>
      <c r="DC12" s="8"/>
      <c r="DD12" s="8">
        <f>SUM(DE12:DH12)</f>
        <v>448485</v>
      </c>
      <c r="DE12" s="8">
        <v>446</v>
      </c>
      <c r="DF12" s="8"/>
      <c r="DG12" s="8">
        <v>448039</v>
      </c>
      <c r="DH12" s="8">
        <v>0</v>
      </c>
      <c r="DI12" s="15">
        <f t="shared" si="116"/>
        <v>3.2628381421466693E-2</v>
      </c>
      <c r="DJ12" s="8">
        <f>SUM(DK12:DN12)</f>
        <v>17025</v>
      </c>
      <c r="DK12" s="8"/>
      <c r="DL12" s="8"/>
      <c r="DM12" s="8">
        <v>17025</v>
      </c>
      <c r="DN12" s="8"/>
      <c r="DO12" s="8">
        <f>SUM(DP12:DS12)</f>
        <v>521785</v>
      </c>
      <c r="DP12" s="8">
        <v>655</v>
      </c>
      <c r="DQ12" s="8"/>
      <c r="DR12" s="8">
        <v>521130</v>
      </c>
      <c r="DS12" s="8">
        <v>0</v>
      </c>
      <c r="DT12" s="15">
        <f t="shared" si="121"/>
        <v>2.7198344482485148E-2</v>
      </c>
      <c r="DU12" s="8">
        <f>SUM(DV12:DY12)</f>
        <v>13958</v>
      </c>
      <c r="DV12" s="8"/>
      <c r="DW12" s="8"/>
      <c r="DX12" s="8">
        <v>13958</v>
      </c>
      <c r="DY12" s="8"/>
      <c r="DZ12" s="8">
        <f>SUM(EA12:ED12)</f>
        <v>513193</v>
      </c>
      <c r="EA12" s="8">
        <v>522</v>
      </c>
      <c r="EB12" s="8"/>
      <c r="EC12" s="8">
        <v>512671</v>
      </c>
      <c r="ED12" s="8">
        <v>0</v>
      </c>
      <c r="EE12" s="58">
        <f t="shared" si="126"/>
        <v>3.2908676858862035E-2</v>
      </c>
      <c r="EF12" s="59">
        <f>SUM(EG12:EJ12)</f>
        <v>179509</v>
      </c>
      <c r="EG12" s="57">
        <f t="shared" si="49"/>
        <v>0</v>
      </c>
      <c r="EH12" s="57">
        <f t="shared" si="50"/>
        <v>0</v>
      </c>
      <c r="EI12" s="57">
        <f t="shared" si="51"/>
        <v>179509</v>
      </c>
      <c r="EJ12" s="57">
        <f t="shared" si="52"/>
        <v>0</v>
      </c>
      <c r="EK12" s="59">
        <f>SUM(EL12:EO12)</f>
        <v>5454762</v>
      </c>
      <c r="EL12" s="59">
        <f t="shared" si="53"/>
        <v>10614</v>
      </c>
      <c r="EM12" s="59">
        <f t="shared" si="54"/>
        <v>0</v>
      </c>
      <c r="EN12" s="59">
        <f t="shared" si="55"/>
        <v>5441260</v>
      </c>
      <c r="EO12" s="59">
        <f t="shared" si="56"/>
        <v>2888</v>
      </c>
    </row>
    <row r="13" spans="1:145" s="29" customFormat="1" ht="15.75" x14ac:dyDescent="0.25">
      <c r="A13" s="5" t="s">
        <v>20</v>
      </c>
      <c r="B13" s="23" t="s">
        <v>21</v>
      </c>
      <c r="C13" s="24">
        <f>D13/I6</f>
        <v>4.4355976159060923E-2</v>
      </c>
      <c r="D13" s="28">
        <f>SUM(D6,D10)</f>
        <v>38996</v>
      </c>
      <c r="E13" s="6"/>
      <c r="F13" s="6"/>
      <c r="G13" s="6"/>
      <c r="H13" s="6"/>
      <c r="I13" s="28">
        <f>I6-I10</f>
        <v>38996</v>
      </c>
      <c r="J13" s="28"/>
      <c r="K13" s="28"/>
      <c r="L13" s="28"/>
      <c r="M13" s="28"/>
      <c r="N13" s="24">
        <f>O13/T6</f>
        <v>3.862753560638757E-2</v>
      </c>
      <c r="O13" s="28">
        <f>SUM(O6,O10)</f>
        <v>31504</v>
      </c>
      <c r="P13" s="6"/>
      <c r="Q13" s="6"/>
      <c r="R13" s="6"/>
      <c r="S13" s="6"/>
      <c r="T13" s="28">
        <f>T6-T10</f>
        <v>31504</v>
      </c>
      <c r="U13" s="28"/>
      <c r="V13" s="28"/>
      <c r="W13" s="28"/>
      <c r="X13" s="28"/>
      <c r="Y13" s="24">
        <f>Z13/AE6</f>
        <v>3.3318082385387963E-2</v>
      </c>
      <c r="Z13" s="28">
        <f>SUM(Z6,Z10)</f>
        <v>28619</v>
      </c>
      <c r="AA13" s="6"/>
      <c r="AB13" s="6"/>
      <c r="AC13" s="6"/>
      <c r="AD13" s="6"/>
      <c r="AE13" s="28">
        <f>AE6-AE10</f>
        <v>28619</v>
      </c>
      <c r="AF13" s="28"/>
      <c r="AG13" s="28"/>
      <c r="AH13" s="28"/>
      <c r="AI13" s="28"/>
      <c r="AJ13" s="24">
        <f>AK13/AP6</f>
        <v>3.1745417211553904E-2</v>
      </c>
      <c r="AK13" s="28">
        <f>SUM(AK6,AK10)</f>
        <v>22139</v>
      </c>
      <c r="AL13" s="6"/>
      <c r="AM13" s="6"/>
      <c r="AN13" s="6"/>
      <c r="AO13" s="6"/>
      <c r="AP13" s="28">
        <f>AP6-AP10</f>
        <v>22139</v>
      </c>
      <c r="AQ13" s="28"/>
      <c r="AR13" s="28"/>
      <c r="AS13" s="28"/>
      <c r="AT13" s="28"/>
      <c r="AU13" s="24">
        <f>AV13/BA6</f>
        <v>3.1032516158894418E-2</v>
      </c>
      <c r="AV13" s="28">
        <f>SUM(AV6,AV10)</f>
        <v>22527</v>
      </c>
      <c r="AW13" s="6"/>
      <c r="AX13" s="6"/>
      <c r="AY13" s="6"/>
      <c r="AZ13" s="6"/>
      <c r="BA13" s="28">
        <f>BA6-BA10</f>
        <v>22527</v>
      </c>
      <c r="BB13" s="28"/>
      <c r="BC13" s="28"/>
      <c r="BD13" s="28"/>
      <c r="BE13" s="28"/>
      <c r="BF13" s="24">
        <f>BG13/BL6</f>
        <v>2.8342569218344448E-2</v>
      </c>
      <c r="BG13" s="28">
        <f>SUM(BG6,BG10)</f>
        <v>22320</v>
      </c>
      <c r="BH13" s="6"/>
      <c r="BI13" s="6"/>
      <c r="BJ13" s="6"/>
      <c r="BK13" s="6"/>
      <c r="BL13" s="28">
        <f>BL6-BL10</f>
        <v>22320</v>
      </c>
      <c r="BM13" s="28"/>
      <c r="BN13" s="28"/>
      <c r="BO13" s="28"/>
      <c r="BP13" s="28"/>
      <c r="BQ13" s="24">
        <f>BR13/BW6</f>
        <v>2.7609390316167225E-2</v>
      </c>
      <c r="BR13" s="28">
        <f>SUM(BR6,BR10)</f>
        <v>24927</v>
      </c>
      <c r="BS13" s="6"/>
      <c r="BT13" s="6"/>
      <c r="BU13" s="6"/>
      <c r="BV13" s="6"/>
      <c r="BW13" s="28">
        <f>BW6-BW10</f>
        <v>24927</v>
      </c>
      <c r="BX13" s="28"/>
      <c r="BY13" s="28"/>
      <c r="BZ13" s="28"/>
      <c r="CA13" s="28"/>
      <c r="CB13" s="24">
        <f>CC13/CH6</f>
        <v>2.6212195313659904E-2</v>
      </c>
      <c r="CC13" s="28">
        <f>SUM(CC6,CC10)</f>
        <v>24011</v>
      </c>
      <c r="CD13" s="6"/>
      <c r="CE13" s="6"/>
      <c r="CF13" s="6"/>
      <c r="CG13" s="6"/>
      <c r="CH13" s="28">
        <f>CH6-CH10</f>
        <v>24011</v>
      </c>
      <c r="CI13" s="28"/>
      <c r="CJ13" s="28"/>
      <c r="CK13" s="28"/>
      <c r="CL13" s="28"/>
      <c r="CM13" s="24">
        <f>CN13/CS6</f>
        <v>2.6211839461516524E-2</v>
      </c>
      <c r="CN13" s="28">
        <f>SUM(CN6,CN10)</f>
        <v>20312</v>
      </c>
      <c r="CO13" s="6"/>
      <c r="CP13" s="6"/>
      <c r="CQ13" s="6"/>
      <c r="CR13" s="6"/>
      <c r="CS13" s="28">
        <f>CS6-CS10</f>
        <v>20312</v>
      </c>
      <c r="CT13" s="28"/>
      <c r="CU13" s="28"/>
      <c r="CV13" s="28"/>
      <c r="CW13" s="28"/>
      <c r="CX13" s="24">
        <f>CY13/DD6</f>
        <v>2.8254504188965787E-2</v>
      </c>
      <c r="CY13" s="28">
        <f>SUM(CY6,CY10)</f>
        <v>24201</v>
      </c>
      <c r="CZ13" s="6"/>
      <c r="DA13" s="6"/>
      <c r="DB13" s="6"/>
      <c r="DC13" s="6"/>
      <c r="DD13" s="28">
        <f>DD6-DD10</f>
        <v>24201</v>
      </c>
      <c r="DE13" s="28"/>
      <c r="DF13" s="28"/>
      <c r="DG13" s="28"/>
      <c r="DH13" s="28"/>
      <c r="DI13" s="24">
        <f>DJ13/DO6</f>
        <v>3.0268454153257005E-2</v>
      </c>
      <c r="DJ13" s="28">
        <f>SUM(DJ6,DJ10)</f>
        <v>30162</v>
      </c>
      <c r="DK13" s="6"/>
      <c r="DL13" s="6"/>
      <c r="DM13" s="6"/>
      <c r="DN13" s="6"/>
      <c r="DO13" s="28">
        <f>DO6-DO10</f>
        <v>30162</v>
      </c>
      <c r="DP13" s="28"/>
      <c r="DQ13" s="28"/>
      <c r="DR13" s="28"/>
      <c r="DS13" s="28"/>
      <c r="DT13" s="24">
        <f>DU13/DZ6</f>
        <v>2.606651253085155E-2</v>
      </c>
      <c r="DU13" s="28">
        <f>SUM(DU6,DU10)</f>
        <v>26720</v>
      </c>
      <c r="DV13" s="6"/>
      <c r="DW13" s="6"/>
      <c r="DX13" s="6"/>
      <c r="DY13" s="6"/>
      <c r="DZ13" s="28">
        <f>DZ6-DZ10</f>
        <v>26720</v>
      </c>
      <c r="EA13" s="28"/>
      <c r="EB13" s="28"/>
      <c r="EC13" s="28"/>
      <c r="ED13" s="28"/>
      <c r="EE13" s="56">
        <f>EF13/EK6</f>
        <v>3.0913022334614189E-2</v>
      </c>
      <c r="EF13" s="63">
        <f>SUM(EF6,EF10)</f>
        <v>316438</v>
      </c>
      <c r="EG13" s="57">
        <f t="shared" si="49"/>
        <v>0</v>
      </c>
      <c r="EH13" s="57">
        <f t="shared" si="50"/>
        <v>0</v>
      </c>
      <c r="EI13" s="57">
        <f t="shared" si="51"/>
        <v>0</v>
      </c>
      <c r="EJ13" s="57">
        <f t="shared" si="52"/>
        <v>0</v>
      </c>
      <c r="EK13" s="63">
        <f>EK6-EK10</f>
        <v>316438</v>
      </c>
      <c r="EL13" s="63">
        <f t="shared" si="53"/>
        <v>0</v>
      </c>
      <c r="EM13" s="63">
        <f t="shared" si="54"/>
        <v>0</v>
      </c>
      <c r="EN13" s="63">
        <f t="shared" si="55"/>
        <v>0</v>
      </c>
      <c r="EO13" s="63">
        <f t="shared" si="56"/>
        <v>0</v>
      </c>
    </row>
    <row r="14" spans="1:145" ht="15" x14ac:dyDescent="0.25">
      <c r="C14" s="2"/>
      <c r="D14" s="2"/>
      <c r="E14" s="2"/>
      <c r="F14" s="2"/>
      <c r="G14" s="2"/>
      <c r="H14" s="2"/>
      <c r="I14" s="30"/>
      <c r="K14" s="31"/>
      <c r="L14" s="32"/>
      <c r="M14" s="31"/>
      <c r="AV14" s="30">
        <f>BA13-AV13</f>
        <v>0</v>
      </c>
      <c r="BG14" s="19">
        <f>BL13-BG13</f>
        <v>0</v>
      </c>
    </row>
    <row r="15" spans="1:145" s="34" customFormat="1" ht="15.75" x14ac:dyDescent="0.25">
      <c r="A15" s="33"/>
      <c r="C15" s="35"/>
      <c r="D15" s="35"/>
      <c r="E15" s="35"/>
      <c r="F15" s="35"/>
      <c r="G15" s="35"/>
      <c r="H15" s="35"/>
      <c r="I15" s="36"/>
      <c r="J15" s="35"/>
      <c r="K15" s="37"/>
      <c r="L15" s="38"/>
      <c r="M15" s="37"/>
    </row>
    <row r="16" spans="1:145" s="34" customFormat="1" ht="15.75" x14ac:dyDescent="0.25">
      <c r="A16" s="33"/>
      <c r="C16" s="35"/>
      <c r="D16" s="35"/>
      <c r="E16" s="35"/>
      <c r="F16" s="35"/>
      <c r="G16" s="35"/>
      <c r="H16" s="35"/>
      <c r="I16" s="35"/>
      <c r="J16" s="35"/>
    </row>
    <row r="17" spans="1:12" s="34" customFormat="1" ht="15.75" x14ac:dyDescent="0.25">
      <c r="A17" s="33"/>
      <c r="C17" s="35"/>
      <c r="D17" s="35"/>
      <c r="E17" s="35"/>
      <c r="F17" s="35"/>
      <c r="G17" s="35"/>
      <c r="H17" s="35"/>
      <c r="I17" s="39"/>
      <c r="J17" s="39"/>
      <c r="K17" s="40"/>
    </row>
    <row r="18" spans="1:12" s="34" customFormat="1" ht="15.75" x14ac:dyDescent="0.25">
      <c r="A18" s="33"/>
      <c r="C18" s="41"/>
      <c r="D18" s="41"/>
      <c r="E18" s="41"/>
      <c r="F18" s="41"/>
      <c r="G18" s="41"/>
      <c r="H18" s="41"/>
      <c r="I18" s="41"/>
      <c r="J18" s="41"/>
      <c r="K18" s="42"/>
      <c r="L18" s="43"/>
    </row>
    <row r="19" spans="1:12" s="34" customFormat="1" ht="18.75" x14ac:dyDescent="0.25">
      <c r="A19" s="33"/>
      <c r="C19" s="44"/>
      <c r="D19" s="45"/>
      <c r="E19" s="45"/>
      <c r="F19" s="45"/>
      <c r="G19" s="45"/>
      <c r="H19" s="45"/>
      <c r="I19" s="35" t="s">
        <v>22</v>
      </c>
      <c r="K19" s="46"/>
    </row>
    <row r="20" spans="1:12" s="34" customFormat="1" ht="18.75" x14ac:dyDescent="0.25">
      <c r="A20" s="33"/>
      <c r="C20" s="47"/>
      <c r="D20" s="47"/>
      <c r="E20" s="47"/>
      <c r="F20" s="47"/>
      <c r="G20" s="47"/>
      <c r="H20" s="47"/>
    </row>
    <row r="21" spans="1:12" s="34" customFormat="1" ht="18.75" x14ac:dyDescent="0.25">
      <c r="A21" s="33"/>
      <c r="C21" s="47"/>
      <c r="D21" s="47"/>
      <c r="E21" s="47"/>
      <c r="F21" s="47"/>
      <c r="G21" s="47"/>
      <c r="H21" s="47"/>
    </row>
    <row r="22" spans="1:12" s="34" customFormat="1" x14ac:dyDescent="0.25">
      <c r="A22" s="33"/>
    </row>
  </sheetData>
  <mergeCells count="55">
    <mergeCell ref="EE3:EO3"/>
    <mergeCell ref="EE4:EE5"/>
    <mergeCell ref="EF4:EJ4"/>
    <mergeCell ref="EK4:EO4"/>
    <mergeCell ref="A1:EO1"/>
    <mergeCell ref="DI3:DS3"/>
    <mergeCell ref="DI4:DI5"/>
    <mergeCell ref="DJ4:DN4"/>
    <mergeCell ref="DO4:DS4"/>
    <mergeCell ref="DT3:ED3"/>
    <mergeCell ref="DT4:DT5"/>
    <mergeCell ref="DU4:DY4"/>
    <mergeCell ref="DZ4:ED4"/>
    <mergeCell ref="CM3:CW3"/>
    <mergeCell ref="CM4:CM5"/>
    <mergeCell ref="CN4:CR4"/>
    <mergeCell ref="CS4:CW4"/>
    <mergeCell ref="CX3:DH3"/>
    <mergeCell ref="CX4:CX5"/>
    <mergeCell ref="CY4:DC4"/>
    <mergeCell ref="DD4:DH4"/>
    <mergeCell ref="BQ3:CA3"/>
    <mergeCell ref="BQ4:BQ5"/>
    <mergeCell ref="BR4:BV4"/>
    <mergeCell ref="BW4:CA4"/>
    <mergeCell ref="CB3:CL3"/>
    <mergeCell ref="CB4:CB5"/>
    <mergeCell ref="CC4:CG4"/>
    <mergeCell ref="CH4:CL4"/>
    <mergeCell ref="AU3:BE3"/>
    <mergeCell ref="AU4:AU5"/>
    <mergeCell ref="AV4:AZ4"/>
    <mergeCell ref="BA4:BE4"/>
    <mergeCell ref="BF3:BP3"/>
    <mergeCell ref="BF4:BF5"/>
    <mergeCell ref="BG4:BK4"/>
    <mergeCell ref="BL4:BP4"/>
    <mergeCell ref="Y3:AI3"/>
    <mergeCell ref="Y4:Y5"/>
    <mergeCell ref="Z4:AD4"/>
    <mergeCell ref="AE4:AI4"/>
    <mergeCell ref="AJ3:AT3"/>
    <mergeCell ref="AJ4:AJ5"/>
    <mergeCell ref="AK4:AO4"/>
    <mergeCell ref="AP4:AT4"/>
    <mergeCell ref="C4:C5"/>
    <mergeCell ref="C3:M3"/>
    <mergeCell ref="N3:X3"/>
    <mergeCell ref="N4:N5"/>
    <mergeCell ref="O4:S4"/>
    <mergeCell ref="T4:X4"/>
    <mergeCell ref="D4:H4"/>
    <mergeCell ref="I4:M4"/>
    <mergeCell ref="A3:A5"/>
    <mergeCell ref="B3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muratova</dc:creator>
  <cp:lastModifiedBy>muratova</cp:lastModifiedBy>
  <dcterms:created xsi:type="dcterms:W3CDTF">2017-03-02T09:47:09Z</dcterms:created>
  <dcterms:modified xsi:type="dcterms:W3CDTF">2017-03-02T11:22:33Z</dcterms:modified>
</cp:coreProperties>
</file>